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ubro 25" sheetId="1" r:id="rId4"/>
    <sheet state="visible" name="Setembro 25" sheetId="2" r:id="rId5"/>
    <sheet state="visible" name="Agosto 25" sheetId="3" r:id="rId6"/>
    <sheet state="visible" name="Julho 25" sheetId="4" r:id="rId7"/>
    <sheet state="visible" name="Junho 25" sheetId="5" r:id="rId8"/>
    <sheet state="visible" name="Maio _ 01 a 15-05-25" sheetId="6" r:id="rId9"/>
    <sheet state="visible" name="Maio _ 16 a 31-05-25" sheetId="7" r:id="rId10"/>
  </sheets>
  <definedNames/>
  <calcPr/>
</workbook>
</file>

<file path=xl/sharedStrings.xml><?xml version="1.0" encoding="utf-8"?>
<sst xmlns="http://schemas.openxmlformats.org/spreadsheetml/2006/main" count="1820" uniqueCount="732">
  <si>
    <t>Controle VAN 01 e 02 _ Fretamento _ OUTUBRO 25</t>
  </si>
  <si>
    <t>Data</t>
  </si>
  <si>
    <t>Nr Venda</t>
  </si>
  <si>
    <t>Qtdade Pax</t>
  </si>
  <si>
    <t>Horário</t>
  </si>
  <si>
    <t>Início</t>
  </si>
  <si>
    <t>Término</t>
  </si>
  <si>
    <t>Serviços</t>
  </si>
  <si>
    <t>Valor Custo Tarifário</t>
  </si>
  <si>
    <t>Valor Van/Dia</t>
  </si>
  <si>
    <t>OBservação</t>
  </si>
  <si>
    <t>Acumulado Van 01</t>
  </si>
  <si>
    <t>Rent Van 01</t>
  </si>
  <si>
    <t>Acumulado Van 02</t>
  </si>
  <si>
    <t>Rent Van 02</t>
  </si>
  <si>
    <t>47639 / 47640 / 58437</t>
  </si>
  <si>
    <t>In Regular Gig x ZSul</t>
  </si>
  <si>
    <t>Van 01</t>
  </si>
  <si>
    <t>Tour de 06hrs</t>
  </si>
  <si>
    <t>Out Privativo Zona sul x Gig</t>
  </si>
  <si>
    <t>Out Privativo Barra x Gig</t>
  </si>
  <si>
    <t>In Privativo Gig x ZSul</t>
  </si>
  <si>
    <t>Out Privativo Zona Sul x Gig</t>
  </si>
  <si>
    <t>Van 02</t>
  </si>
  <si>
    <t>52894 / 52895</t>
  </si>
  <si>
    <t>Out Regular ZSul x Gih</t>
  </si>
  <si>
    <t>Out Regular ZSul x Gig</t>
  </si>
  <si>
    <t>Transporte de Ida e volta Centro</t>
  </si>
  <si>
    <t>Out Privativo ZSul x Gig</t>
  </si>
  <si>
    <t>In Regular Gig x Zsul</t>
  </si>
  <si>
    <t>Out Zsul x SDU - priv e reg juntos</t>
  </si>
  <si>
    <t>PAXS são familiares</t>
  </si>
  <si>
    <t>57199 / 58374 / 54526</t>
  </si>
  <si>
    <t>In Regular SDU x Zsul</t>
  </si>
  <si>
    <t>In Privativo SDU x ZSul</t>
  </si>
  <si>
    <t>In Regular SDU x CENTRO</t>
  </si>
  <si>
    <t>Hora extra</t>
  </si>
  <si>
    <t>58824 / 58795 / 57763 / 53405</t>
  </si>
  <si>
    <t>Tour Regular Intertouring</t>
  </si>
  <si>
    <t>57476 / 58703</t>
  </si>
  <si>
    <t>Out Privativo Zsul x Gig</t>
  </si>
  <si>
    <t>Operação em 02 sedans - paxsaxs opatarm ir juntos</t>
  </si>
  <si>
    <t>Tour de 04hrs</t>
  </si>
  <si>
    <t>Veículo por 6horas</t>
  </si>
  <si>
    <t>In Regular Gig x zsul</t>
  </si>
  <si>
    <t>57462 / 56431 / 56333</t>
  </si>
  <si>
    <t>57828 / 48959 / 49953 / 53406 / 57742</t>
  </si>
  <si>
    <t>Tour Reg Intertouing - 04hrs</t>
  </si>
  <si>
    <t>In Privativo GIG x Zsul</t>
  </si>
  <si>
    <t>52148 / 57684 / 58710</t>
  </si>
  <si>
    <t>Tour Regular 04hrs - 05pxas</t>
  </si>
  <si>
    <t>Out Privativo ZSul x Goh</t>
  </si>
  <si>
    <t>Out Regular Centro x SDU</t>
  </si>
  <si>
    <t>56472 / 59163</t>
  </si>
  <si>
    <t>Tour de 08hrs</t>
  </si>
  <si>
    <t>In Privativo Gig x Barra</t>
  </si>
  <si>
    <t>In regular SDU x ZSUl</t>
  </si>
  <si>
    <t>Out Centro x SDU</t>
  </si>
  <si>
    <t>Tour de 08hrs Reg</t>
  </si>
  <si>
    <t>Tour de 04HRS</t>
  </si>
  <si>
    <t>Ou Privativo Zsul x Gig</t>
  </si>
  <si>
    <t>reserva em VAN</t>
  </si>
  <si>
    <t>In Privativo Barra x Gig Cortesia</t>
  </si>
  <si>
    <t>In Privativo Gig x Zsul</t>
  </si>
  <si>
    <t>In Regular SDU x zSul</t>
  </si>
  <si>
    <t>Transfer OUT Reg Zsul x SDU</t>
  </si>
  <si>
    <t>SDU x Barra</t>
  </si>
  <si>
    <t>In Privativo Barra x Gig</t>
  </si>
  <si>
    <t xml:space="preserve">não é cortesia - </t>
  </si>
  <si>
    <t>58303 / 59151</t>
  </si>
  <si>
    <t>Tour Regular 08hrs</t>
  </si>
  <si>
    <t>Venda 59151 - rentabilidade 15,92%</t>
  </si>
  <si>
    <t>Tour Corccovrdao Cortesia</t>
  </si>
  <si>
    <t>54478 / 57458</t>
  </si>
  <si>
    <t>In Regular Gig Centro e ZSul</t>
  </si>
  <si>
    <t>54153 / 54163</t>
  </si>
  <si>
    <t>Out Privativo Zona Sul x SU</t>
  </si>
  <si>
    <t>56820 / 53288 / 55228 / 57126</t>
  </si>
  <si>
    <t>Tour 08hrs Regular</t>
  </si>
  <si>
    <t>Cortesia Tur Ct2</t>
  </si>
  <si>
    <t>In Privativo GIG x Barra</t>
  </si>
  <si>
    <t>Out Regular Barra x SDY</t>
  </si>
  <si>
    <t>In Privativo GIG x Centro</t>
  </si>
  <si>
    <t>In privativo Porto x Centro</t>
  </si>
  <si>
    <t>OutPrivativo ZSul x Gig</t>
  </si>
  <si>
    <t xml:space="preserve">Out Privativo Zsul x gig </t>
  </si>
  <si>
    <t>In privativo SDU x Zoa sul</t>
  </si>
  <si>
    <t>In Regular SDU x ZSul</t>
  </si>
  <si>
    <t>Out privativo Barra x Gig</t>
  </si>
  <si>
    <t>In privativo Gig x Barra</t>
  </si>
  <si>
    <t>In regular sdu x Sul</t>
  </si>
  <si>
    <t>Van por 08hrs Apoio de Malas</t>
  </si>
  <si>
    <t>Cris assume o custo da Van</t>
  </si>
  <si>
    <t>Out privativo Bara x Gig</t>
  </si>
  <si>
    <t>out regular zona sul x gog</t>
  </si>
  <si>
    <t>In privativo gig x zona sul</t>
  </si>
  <si>
    <t>51823 / 57503</t>
  </si>
  <si>
    <t>out regular barra x sdu</t>
  </si>
  <si>
    <t>Out reguar zona sul x sdu</t>
  </si>
  <si>
    <t>out privativo zona sul x gig</t>
  </si>
  <si>
    <t>in privativo gig x zona sul</t>
  </si>
  <si>
    <t>out privativo barra x gig</t>
  </si>
  <si>
    <t>out regular zona sul x sdu</t>
  </si>
  <si>
    <t>out regular zona sul x gig</t>
  </si>
  <si>
    <t>in privatibo gig x barra</t>
  </si>
  <si>
    <t>51308 / 59122</t>
  </si>
  <si>
    <t>Out regular zona sul x gig</t>
  </si>
  <si>
    <t>in privativio gig x centro</t>
  </si>
  <si>
    <t xml:space="preserve">58512 / 57535 </t>
  </si>
  <si>
    <t xml:space="preserve">in regular sdu x zona sul </t>
  </si>
  <si>
    <t>52495 / 52496</t>
  </si>
  <si>
    <t>out privativo zona sul x gig - 02sedans</t>
  </si>
  <si>
    <t>in privativo gig x barra</t>
  </si>
  <si>
    <t>Out regular Zona sul x Gig</t>
  </si>
  <si>
    <t>Out Regular Zona Sul x Gig</t>
  </si>
  <si>
    <t>Contrato JW Fretamento</t>
  </si>
  <si>
    <t>Desconto Fretamento</t>
  </si>
  <si>
    <t xml:space="preserve">Valor serviço </t>
  </si>
  <si>
    <t>Previa Rentabilidade</t>
  </si>
  <si>
    <t>Horas Extras</t>
  </si>
  <si>
    <t>Valor Rentabilidade</t>
  </si>
  <si>
    <t>Controle VAN 01 e 02 _ Fretamento _ SETEMBRO 25</t>
  </si>
  <si>
    <t>Nr VAN  / Obs</t>
  </si>
  <si>
    <t>Out Regular ZSul x GIG</t>
  </si>
  <si>
    <t>Out Privativo ZSul x GIG</t>
  </si>
  <si>
    <t>55365 / 55366 / 55367 / 55396</t>
  </si>
  <si>
    <t>09+02</t>
  </si>
  <si>
    <t>Out Privativo ZSul x SDU - 04 sedans</t>
  </si>
  <si>
    <t>paxs sao familiares</t>
  </si>
  <si>
    <t>55162 / 53745</t>
  </si>
  <si>
    <t>Out Regular Centro x Gig</t>
  </si>
  <si>
    <t>In Privativo GIG x Z.Sul</t>
  </si>
  <si>
    <t>55581 / 53415</t>
  </si>
  <si>
    <t>Disp. 4 Horas</t>
  </si>
  <si>
    <t>Out Privativo Z. Sul X GIG</t>
  </si>
  <si>
    <t>08h00</t>
  </si>
  <si>
    <t>18h50</t>
  </si>
  <si>
    <t>Out Privativo Z. Sul x GIG</t>
  </si>
  <si>
    <t>55995 / 53303</t>
  </si>
  <si>
    <t>In Regular GIG x Z. Sul - 3 Sedans</t>
  </si>
  <si>
    <t>São 2 reservas porém a venda 55995 são 4 paxs</t>
  </si>
  <si>
    <t>Disp. 4 horas - Sedan</t>
  </si>
  <si>
    <t>Out Regular Z. Sul X GIG</t>
  </si>
  <si>
    <t>In Privativo GIG X Z. Sul</t>
  </si>
  <si>
    <t xml:space="preserve">In Regular SDU X Barra </t>
  </si>
  <si>
    <t>Transfer IN às 16:10</t>
  </si>
  <si>
    <t>Out Regular Centro X GIG</t>
  </si>
  <si>
    <t>In Regular GIG x Z. Sul</t>
  </si>
  <si>
    <t>In Privativo GIG x Z. Sul</t>
  </si>
  <si>
    <t>voo dessa venda foi alterado para as 23h20 e foi necessário integração api</t>
  </si>
  <si>
    <t>Confirmado</t>
  </si>
  <si>
    <t>56016 / 56017</t>
  </si>
  <si>
    <t>Out Privativo Z. Sul x GIG - 02 sedans</t>
  </si>
  <si>
    <t>51787 / 56547</t>
  </si>
  <si>
    <t>In Regular SDU x Zona Sul</t>
  </si>
  <si>
    <t>Disposição 6 Horas</t>
  </si>
  <si>
    <t>57044 / 57088 / 57218</t>
  </si>
  <si>
    <t>In Regular GIG x Zona Sul</t>
  </si>
  <si>
    <t>Out Privativo Centro X GIG</t>
  </si>
  <si>
    <t>56091 / 56151 / 56153 / 57332 / 57219</t>
  </si>
  <si>
    <t>In Privativo GIG x Zona Sul</t>
  </si>
  <si>
    <t>Transfer IN às 09hs</t>
  </si>
  <si>
    <t>56115 / 56370 / 57311 / 57391</t>
  </si>
  <si>
    <t>Out Privativo Zona Sul x GIG</t>
  </si>
  <si>
    <t>Hotel Plaza Spania x Novotel Botafogo</t>
  </si>
  <si>
    <t>51600 / 51601 / 51602 / 53545 / 56971</t>
  </si>
  <si>
    <t>In Regular Gig x Barra</t>
  </si>
  <si>
    <t>57608 / 53303</t>
  </si>
  <si>
    <t>Out Regular ZSul x SDU</t>
  </si>
  <si>
    <t>55215 / 55217</t>
  </si>
  <si>
    <t>In Regular Gig x Centro</t>
  </si>
  <si>
    <t>54469 / 50585 / 47171</t>
  </si>
  <si>
    <t>In regular SDU X ZSul e Barra</t>
  </si>
  <si>
    <t>56471 / 56805 / 56806</t>
  </si>
  <si>
    <t xml:space="preserve">Out Regular ZSul x Gig </t>
  </si>
  <si>
    <t>Produto Centro - porem hotel é zona sul</t>
  </si>
  <si>
    <t xml:space="preserve">57044 / 57219 </t>
  </si>
  <si>
    <t>Adcionar 01 Hora extra</t>
  </si>
  <si>
    <t>-R$75,00</t>
  </si>
  <si>
    <t>46276 / 57443</t>
  </si>
  <si>
    <t>51026 / 57208 / 57391</t>
  </si>
  <si>
    <t>verificar se é Centro ou ZS</t>
  </si>
  <si>
    <t>55995 / 57088 / 57218</t>
  </si>
  <si>
    <t>In Privativo GIG x Zul</t>
  </si>
  <si>
    <t>esta venda foi retirada pois voo foi alterado para 00:30</t>
  </si>
  <si>
    <t>52146 / 57958</t>
  </si>
  <si>
    <t xml:space="preserve">55653 / 53511 / 58052 </t>
  </si>
  <si>
    <t>Out Privativo Sao Conrado x Gig</t>
  </si>
  <si>
    <t>Tour regular 04hrs</t>
  </si>
  <si>
    <t>Tour Rgeular 04hrs</t>
  </si>
  <si>
    <t>Rentabilidade 13% - venda Fev 25</t>
  </si>
  <si>
    <t>56115 / 56425 / 56396</t>
  </si>
  <si>
    <t>In regular Gig x ZSul</t>
  </si>
  <si>
    <t>In regular Gig x Barra</t>
  </si>
  <si>
    <t>In Regular ZSul x Gig</t>
  </si>
  <si>
    <t>In regular SDU x Barra</t>
  </si>
  <si>
    <t>Out Regular Barra x SDU</t>
  </si>
  <si>
    <t>57495 / 57496</t>
  </si>
  <si>
    <t>Out Privativo ZSul x Gig - 02 Sedans</t>
  </si>
  <si>
    <t>Out Regular Zsul x SDU</t>
  </si>
  <si>
    <t>IN Regular sdu x Centro</t>
  </si>
  <si>
    <t>In Privativo Gig x ZSul - 02 Sedans</t>
  </si>
  <si>
    <t>51600 / 51601 / 51602 / 53546 / 56972</t>
  </si>
  <si>
    <t>Out Regular Barra x Gig</t>
  </si>
  <si>
    <t>49714 / 52146 / 57958</t>
  </si>
  <si>
    <t>Venda 49714 - 14% de rentabilidade</t>
  </si>
  <si>
    <t>In Privativo Gig x ZSUl</t>
  </si>
  <si>
    <t>Out Reguar Barra x SDU</t>
  </si>
  <si>
    <t>Out Reguar Barra x SDU - Cortesia</t>
  </si>
  <si>
    <t xml:space="preserve">Out Privativo ZSul x Gig </t>
  </si>
  <si>
    <t>Trf Entre Bairros - Agente de Viagens</t>
  </si>
  <si>
    <t>51999 / 55466 / 51841</t>
  </si>
  <si>
    <t>Venda  51841 - 14% de rentabilidade</t>
  </si>
  <si>
    <t>54473 / 49713</t>
  </si>
  <si>
    <t>In Regular  Gig x ZSul</t>
  </si>
  <si>
    <t>56597 / 51841</t>
  </si>
  <si>
    <t>Out Regular XCentro x SDU</t>
  </si>
  <si>
    <t>56168 / 55476</t>
  </si>
  <si>
    <t>Out RegularZsul x Gig</t>
  </si>
  <si>
    <t>Rentabilidade da Quinzena _ conferido</t>
  </si>
  <si>
    <t>53581 / 53903 / 53904 / 54074</t>
  </si>
  <si>
    <t>In Prirvativo Gig x Barra</t>
  </si>
  <si>
    <t>51636 / 51637</t>
  </si>
  <si>
    <t>In Privativo Gig x Zona Sul</t>
  </si>
  <si>
    <t>Out Regular Zona sul x GIG</t>
  </si>
  <si>
    <t>Out privativo Zsul x Gig</t>
  </si>
  <si>
    <t>Out privativo Zsul x Gig - 02 sedans</t>
  </si>
  <si>
    <t>In Privativo Gig x zSul</t>
  </si>
  <si>
    <t xml:space="preserve">53655 / 53657 </t>
  </si>
  <si>
    <t xml:space="preserve">55917 / 53465 </t>
  </si>
  <si>
    <t>Out Privativo ZSul xGig</t>
  </si>
  <si>
    <t>In Privativo SDU x Olinda</t>
  </si>
  <si>
    <t>Incluso serviço extra</t>
  </si>
  <si>
    <t>Pax No show</t>
  </si>
  <si>
    <t>Out Regukar ZSul x Gig</t>
  </si>
  <si>
    <t>56800 / 56801</t>
  </si>
  <si>
    <t>Out Privativo ZSul xGig - 02 sedans</t>
  </si>
  <si>
    <t>Out privativo Barra x Gog</t>
  </si>
  <si>
    <t>In privativo Gig x ZSul</t>
  </si>
  <si>
    <t>Ou Regular Centro x Gig</t>
  </si>
  <si>
    <t>Out Regular Zsul x Gig</t>
  </si>
  <si>
    <t>52141 / 57959 / 53072 / 54762</t>
  </si>
  <si>
    <t>Tour Regular de 06hrs</t>
  </si>
  <si>
    <t>56733 / 56734 / 56882 / 56959</t>
  </si>
  <si>
    <t xml:space="preserve">48907 / 51639 / 51752 </t>
  </si>
  <si>
    <t>In Gig x Zona sul</t>
  </si>
  <si>
    <t>Trf Barra x Barra</t>
  </si>
  <si>
    <t>Out regular Centro x Gig</t>
  </si>
  <si>
    <t>57808/ 57950/ 50168</t>
  </si>
  <si>
    <t>Tour 08hrs</t>
  </si>
  <si>
    <t>12 PAX</t>
  </si>
  <si>
    <t xml:space="preserve">49080 / 52141 </t>
  </si>
  <si>
    <t>7 PAX</t>
  </si>
  <si>
    <t>57551 / 57552 / 57553</t>
  </si>
  <si>
    <t>reserva de 03 carros</t>
  </si>
  <si>
    <t>In privativo Gig x zona sul</t>
  </si>
  <si>
    <t>2+2</t>
  </si>
  <si>
    <t>Out privativi Barra x Gig</t>
  </si>
  <si>
    <t>49248 / 55917 / 56853</t>
  </si>
  <si>
    <t>In Regular SDu x ZSul</t>
  </si>
  <si>
    <t xml:space="preserve">57566 / 53746 </t>
  </si>
  <si>
    <t>56254 / 54679</t>
  </si>
  <si>
    <t>46627 / 55416</t>
  </si>
  <si>
    <t>Out regular Zsul x Gig</t>
  </si>
  <si>
    <t>In Pirvativo Gig x Barra</t>
  </si>
  <si>
    <t>ver horário do IN</t>
  </si>
  <si>
    <t>56059 / 57475</t>
  </si>
  <si>
    <t>In regular Gig x Centro</t>
  </si>
  <si>
    <t>In Regular SDU x Centro</t>
  </si>
  <si>
    <t>In Regular GIG x Zsul</t>
  </si>
  <si>
    <t>In privativo GIG x ZSul</t>
  </si>
  <si>
    <t>54870 / 54930 / 56601</t>
  </si>
  <si>
    <t>Out Regular ZSul e Centro x SDU</t>
  </si>
  <si>
    <t>56255 / 55937</t>
  </si>
  <si>
    <t>In Regular Gig x zSul</t>
  </si>
  <si>
    <t xml:space="preserve">57917 / 53112 / 56059 </t>
  </si>
  <si>
    <t>Tour Regulatr 08hrs</t>
  </si>
  <si>
    <t>57917 16% //  53112 37% // 56059  62%</t>
  </si>
  <si>
    <t>50479 / 51213</t>
  </si>
  <si>
    <t>Out Regular Zsul x GIG</t>
  </si>
  <si>
    <t>57154 / 57155</t>
  </si>
  <si>
    <t>02 SEDANS</t>
  </si>
  <si>
    <t xml:space="preserve">56592 / 55459 </t>
  </si>
  <si>
    <t>58525 / 52822 / 57334 / 57475</t>
  </si>
  <si>
    <t>55853/57203/57204/57274/57820</t>
  </si>
  <si>
    <t>In Regular SDU x ZSUl</t>
  </si>
  <si>
    <t>Out Privativo zSul x Gig</t>
  </si>
  <si>
    <t>57518 / 53113</t>
  </si>
  <si>
    <t>Out regular zona sul x Gig</t>
  </si>
  <si>
    <t xml:space="preserve">58519 / 50993 </t>
  </si>
  <si>
    <t>Out Regular zSul x Gig</t>
  </si>
  <si>
    <t>Out Regular zsul x SDU</t>
  </si>
  <si>
    <t>Out Privativo Bara x Gig</t>
  </si>
  <si>
    <t>58832 / 57334</t>
  </si>
  <si>
    <t>In Privativo Gog x ZSul</t>
  </si>
  <si>
    <t>Maravilhaaa!</t>
  </si>
  <si>
    <t>57203 / 57204 ; 57274 / 57820 / 55595</t>
  </si>
  <si>
    <t>Out Privativo zSul x SDU</t>
  </si>
  <si>
    <t>55938 / 56256 / 57260</t>
  </si>
  <si>
    <t>50578 / 57175 / 53113</t>
  </si>
  <si>
    <t>Ou Privativo Zsul x SDU</t>
  </si>
  <si>
    <t>Pax comprou produto GIG mas mudou voo SDU</t>
  </si>
  <si>
    <t>Valor Rentabilidade no mês</t>
  </si>
  <si>
    <t>Controle VAN 01 e 02 _ Fretamento _ AGOSTO</t>
  </si>
  <si>
    <t>In Privativo Gig x Zona sul</t>
  </si>
  <si>
    <t>Voo venda 55401 atrasou em 02hrs - avisado a JW</t>
  </si>
  <si>
    <t>Out Privativo ZSul x SDU</t>
  </si>
  <si>
    <r>
      <rPr>
        <rFont val="Arial"/>
        <b/>
        <color theme="1"/>
        <sz val="11.0"/>
      </rPr>
      <t xml:space="preserve">Hora Extra 2Hs = </t>
    </r>
    <r>
      <rPr>
        <rFont val="Arial"/>
        <b/>
        <color rgb="FFFF0000"/>
        <sz val="11.0"/>
      </rPr>
      <t>-150,00</t>
    </r>
  </si>
  <si>
    <t>In Privativo SDU x Copa</t>
  </si>
  <si>
    <t>52008 / 46954</t>
  </si>
  <si>
    <t>50825 / 49889 / 51628 / 52008</t>
  </si>
  <si>
    <t>TOUR DE 08HRS</t>
  </si>
  <si>
    <t>Out Centro x Gig</t>
  </si>
  <si>
    <t>In Privativo ZSul x Gig</t>
  </si>
  <si>
    <t>Out Privativo ZSul X GIG</t>
  </si>
  <si>
    <t>In Privativo GIG x ZSul</t>
  </si>
  <si>
    <t>Tour 6 Horas</t>
  </si>
  <si>
    <t>Out Privativo Centro x Gig</t>
  </si>
  <si>
    <t>Out Privativo Centro  x Gig</t>
  </si>
  <si>
    <t>55681 / 56148</t>
  </si>
  <si>
    <t>Out Privativo Zona Sul  x Gig</t>
  </si>
  <si>
    <t>serviço em van _ à pedido Cliente</t>
  </si>
  <si>
    <t>56815 / 56816</t>
  </si>
  <si>
    <t>dia no vermelho Van 01 por causa da Hora Extra</t>
  </si>
  <si>
    <t>2 Transfers IN</t>
  </si>
  <si>
    <t>Hora extra -R$75,00</t>
  </si>
  <si>
    <t>In Privativo Gig x Centro</t>
  </si>
  <si>
    <t>45573 / 56809 / 56932</t>
  </si>
  <si>
    <t>In Privatovo Gig x ZSul</t>
  </si>
  <si>
    <t xml:space="preserve">54300 / 54573 </t>
  </si>
  <si>
    <t>55159 / 46954 / 53055</t>
  </si>
  <si>
    <t>45573 / 56809 / 51942</t>
  </si>
  <si>
    <t>Tour de 08rs</t>
  </si>
  <si>
    <t>Out Privativo Copa x Gig</t>
  </si>
  <si>
    <t>In Privativo GIG x Niteroi</t>
  </si>
  <si>
    <t>Poderíamos colocar + 1 serviço neste dia?</t>
  </si>
  <si>
    <t>horário saída madrugada</t>
  </si>
  <si>
    <t>Tour somente ida</t>
  </si>
  <si>
    <t>Hora extra: -R$75,00</t>
  </si>
  <si>
    <t>46256 / 46324</t>
  </si>
  <si>
    <t>Tour somente retorno</t>
  </si>
  <si>
    <t>serviço 56827 foi feito pela van 1 (mot Iraci)</t>
  </si>
  <si>
    <t>In Privativo GIg x ZSul</t>
  </si>
  <si>
    <t>53740 / 45573 / 56809</t>
  </si>
  <si>
    <t>Trf In Privativo GIg x  Sul</t>
  </si>
  <si>
    <t>55943 / 56988</t>
  </si>
  <si>
    <t>voo foi cancelado e serviço não ocorrerá na van</t>
  </si>
  <si>
    <t xml:space="preserve">Confirmado </t>
  </si>
  <si>
    <t>54504 / 54690 / 53059</t>
  </si>
  <si>
    <t>In Regular SDU x Copa</t>
  </si>
  <si>
    <t>46368 / 46369 / 46370 / 47636</t>
  </si>
  <si>
    <t>54599 / 47005 / 47068 / 47148</t>
  </si>
  <si>
    <t>Operação nossa Tur - Cortersia Azul</t>
  </si>
  <si>
    <t>54504 / 53059 / 54190</t>
  </si>
  <si>
    <t>56382/57392</t>
  </si>
  <si>
    <t>produto comprado como centro_hotel ZS</t>
  </si>
  <si>
    <t>Out Barra x Gig</t>
  </si>
  <si>
    <t>In Privativo Gihg x ZSul</t>
  </si>
  <si>
    <t xml:space="preserve">Cabe + 1 serviço? </t>
  </si>
  <si>
    <t>Out Privativo Barra x GIG</t>
  </si>
  <si>
    <t>Out Regular Z. Sul x GIG</t>
  </si>
  <si>
    <t>Out Privativo Z.Sul x GIG</t>
  </si>
  <si>
    <t>Tour Privativo Disp. 8 Horas</t>
  </si>
  <si>
    <t>Out Regular Z.Sul X GIG</t>
  </si>
  <si>
    <t>colocar + serviços - neste momento depois das 13h30 so tem serviço 17h45</t>
  </si>
  <si>
    <t>02 paxs + 02 chds - sedan</t>
  </si>
  <si>
    <t>*</t>
  </si>
  <si>
    <t>56383 / 57329</t>
  </si>
  <si>
    <t>Out Privativo Niteroi x Gig</t>
  </si>
  <si>
    <t>colocar + serviços - acompanhar o mapa deste dia</t>
  </si>
  <si>
    <t>54667 / 55011 / 56814</t>
  </si>
  <si>
    <t>In Regular SDU x Centro e ZSul</t>
  </si>
  <si>
    <t>54649 / 54650</t>
  </si>
  <si>
    <t>Disposição 6 horas</t>
  </si>
  <si>
    <t>50280 / 50534 / 52165</t>
  </si>
  <si>
    <t>Out Regular Z. Sul x SDU</t>
  </si>
  <si>
    <t>51631 / 52145</t>
  </si>
  <si>
    <t>53863 / 53864 / 53866</t>
  </si>
  <si>
    <t>In Regular SDU x Z. Sul</t>
  </si>
  <si>
    <t>51791 / 55315</t>
  </si>
  <si>
    <t>54368 / 54371 / 54359</t>
  </si>
  <si>
    <t xml:space="preserve">Foi contratado em Van </t>
  </si>
  <si>
    <t>Out regular Barra x Gig</t>
  </si>
  <si>
    <t>55629 / 56738</t>
  </si>
  <si>
    <t>Tour de 04hrs Regular</t>
  </si>
  <si>
    <t>56352 / 56353</t>
  </si>
  <si>
    <t>Out Privativo Z.Sul X GIG</t>
  </si>
  <si>
    <t>Valor de 2 sedans</t>
  </si>
  <si>
    <t>In Privativo GIg x Barra</t>
  </si>
  <si>
    <t>56545 / 57616</t>
  </si>
  <si>
    <t>reserva HTG - hotel é em Copa - comprado como Centro</t>
  </si>
  <si>
    <t>55009 / 56814 / 54667</t>
  </si>
  <si>
    <t>Out Privativo Centro x GIG</t>
  </si>
  <si>
    <t>Centro x GIG</t>
  </si>
  <si>
    <t>51319 / 57619 / 56921 / 57793</t>
  </si>
  <si>
    <t xml:space="preserve">53863 / 53864 / 53866 / 54647 </t>
  </si>
  <si>
    <t>1 Centro x SDU / 3 ZS x SDU</t>
  </si>
  <si>
    <t>52050 / 55270</t>
  </si>
  <si>
    <t>Out Regular Zona Sul x GIG</t>
  </si>
  <si>
    <t>In Regular GIg x ZSul</t>
  </si>
  <si>
    <t>48080 / 46793</t>
  </si>
  <si>
    <t>In Privativo SDu x ZSul</t>
  </si>
  <si>
    <t>VAN 01</t>
  </si>
  <si>
    <t>VAN 02</t>
  </si>
  <si>
    <t>Controle VAN 01 e 02 _ Fretamento _ JULHO</t>
  </si>
  <si>
    <t>47495 / 47530 / 47531 / 54924</t>
  </si>
  <si>
    <t>In Regular Gig x Z Sul</t>
  </si>
  <si>
    <t>Out Regular ZS x SDU</t>
  </si>
  <si>
    <t>In Regular SDU x ZS</t>
  </si>
  <si>
    <t>47532 / 47535 / 47537</t>
  </si>
  <si>
    <t xml:space="preserve">47495 / 47530 / 47531 / 47532 </t>
  </si>
  <si>
    <t>Tour de 04hrs Corcovado - Regular</t>
  </si>
  <si>
    <t>47535 / 47537 / 54924</t>
  </si>
  <si>
    <t>abater 40,00 JW (54805)</t>
  </si>
  <si>
    <t>Out Regular Barra x Sdu</t>
  </si>
  <si>
    <t>Van disposisção 04hrs</t>
  </si>
  <si>
    <t>Trf de Ida e Volta ao Boulevard</t>
  </si>
  <si>
    <t xml:space="preserve">52586 / 54571 </t>
  </si>
  <si>
    <t>In Gig Privativo x Barra</t>
  </si>
  <si>
    <t>53397 / 52973 / 55297</t>
  </si>
  <si>
    <t>1 Hora extra</t>
  </si>
  <si>
    <t>Out Regular Z Sul x Gig</t>
  </si>
  <si>
    <t>47495 / 47530 / 47531 / 47532</t>
  </si>
  <si>
    <t xml:space="preserve">52297 / 47464 </t>
  </si>
  <si>
    <t>Out Privativo Z Sul x Gig</t>
  </si>
  <si>
    <t>Out Privativo Barra x SDU</t>
  </si>
  <si>
    <t>53830 / 55457</t>
  </si>
  <si>
    <t>51862 / 55020</t>
  </si>
  <si>
    <t>54727 / 55171</t>
  </si>
  <si>
    <t>Out Regular Z Sul x SDU</t>
  </si>
  <si>
    <t>Out Regular Centrol x SDU</t>
  </si>
  <si>
    <t>1 hora extra</t>
  </si>
  <si>
    <t>esta venda atrasou e tivemos que integrar</t>
  </si>
  <si>
    <t xml:space="preserve"> 55592 / 49847 / 54756 / 55691 / 55730</t>
  </si>
  <si>
    <t>Tour Regular 08hrs Operação Inter</t>
  </si>
  <si>
    <t>Tour de 06hrs Privativo</t>
  </si>
  <si>
    <t>Out Privativo Z Sul x SDU</t>
  </si>
  <si>
    <t>50542 / 50650</t>
  </si>
  <si>
    <t>In Privativo Gig x Z Sul</t>
  </si>
  <si>
    <t>In Sdu Regular x ZSul</t>
  </si>
  <si>
    <t>55472 / 55516</t>
  </si>
  <si>
    <t>In Privativo Gig x Z Sul 02 sedans</t>
  </si>
  <si>
    <t>53861 / 53862</t>
  </si>
  <si>
    <t>In Regular SDU x Barra</t>
  </si>
  <si>
    <t>Out Regular Z Sul x Sdu</t>
  </si>
  <si>
    <t>In Regular Sdu x ZSul</t>
  </si>
  <si>
    <t xml:space="preserve">52400 / 54332 / 54082 / 53778 </t>
  </si>
  <si>
    <t>Tour de 08hrs Regular</t>
  </si>
  <si>
    <t>In Privativo GIG x Z Sul</t>
  </si>
  <si>
    <t>In Privativo GIG x Z Sul -</t>
  </si>
  <si>
    <t>Out Barra Privativo x SDU</t>
  </si>
  <si>
    <t xml:space="preserve">53861 / 53862 </t>
  </si>
  <si>
    <t>Tour de 04hrs sedan priv</t>
  </si>
  <si>
    <t>Serviçõ Não realizado devido atraso do Guia</t>
  </si>
  <si>
    <t>47892 / 55303</t>
  </si>
  <si>
    <t>In Regular Gig x Copa</t>
  </si>
  <si>
    <t>52624 / 53199</t>
  </si>
  <si>
    <t>Out Zona Sul x SDU</t>
  </si>
  <si>
    <t>In Privativo GIg x ZSUl</t>
  </si>
  <si>
    <t xml:space="preserve">1Hora extra </t>
  </si>
  <si>
    <t>In Regular GIG x ZSul</t>
  </si>
  <si>
    <t>Out Privativo ZSul x SDU - 02 sedans</t>
  </si>
  <si>
    <t>53921 / 53922</t>
  </si>
  <si>
    <t>55314 / 54438</t>
  </si>
  <si>
    <t xml:space="preserve">55031 / 54586 / 54708 </t>
  </si>
  <si>
    <t>Ot Privativo ZSul x Gig</t>
  </si>
  <si>
    <t xml:space="preserve">54683 / 54684 / 54685 </t>
  </si>
  <si>
    <t>In Privativo Gig x Zsul - 03sedans</t>
  </si>
  <si>
    <t xml:space="preserve">In Privativo Gig x Zsul </t>
  </si>
  <si>
    <t>In SDU Reg x ZSul</t>
  </si>
  <si>
    <t>55998 / 55999</t>
  </si>
  <si>
    <t>In Privativo Gog x Zsul - 02 sedans</t>
  </si>
  <si>
    <t>53392 / 53399</t>
  </si>
  <si>
    <t>In Regular SDU x Centr</t>
  </si>
  <si>
    <t xml:space="preserve">Tour de 04hrs Sedan </t>
  </si>
  <si>
    <t>43815 / 46287</t>
  </si>
  <si>
    <t>54685 / 54686 / 54684</t>
  </si>
  <si>
    <t>Out Privativo ZSul x GIG - 03sedans</t>
  </si>
  <si>
    <t>50703 / 51361</t>
  </si>
  <si>
    <t>In Regular GIG x Z Sul</t>
  </si>
  <si>
    <t>50905 / 51000 / 51428 / 51569</t>
  </si>
  <si>
    <t xml:space="preserve">51451 / 50829 / 50965 / </t>
  </si>
  <si>
    <t>IN Privativo GIG X Z.Sul</t>
  </si>
  <si>
    <t xml:space="preserve"> 53392 / 53399 </t>
  </si>
  <si>
    <t xml:space="preserve">Out Regular ZSul e Centro </t>
  </si>
  <si>
    <t>1hora extra</t>
  </si>
  <si>
    <t>Tour de 04hrs JB</t>
  </si>
  <si>
    <t>Tour Museu do Amanha REg - IDA e VOLTA</t>
  </si>
  <si>
    <t xml:space="preserve">54114 / 54119 </t>
  </si>
  <si>
    <t xml:space="preserve">51360 / 50703 </t>
  </si>
  <si>
    <t>Out ZSul x GIG</t>
  </si>
  <si>
    <t>Out privativo ZSul x GIG</t>
  </si>
  <si>
    <t>In regular GIG x Barra</t>
  </si>
  <si>
    <t>55717 / 55591</t>
  </si>
  <si>
    <t>Out Privativo Gig x ZSul</t>
  </si>
  <si>
    <t>50829 / 50965 / 50905 / 51000</t>
  </si>
  <si>
    <t xml:space="preserve"> 51428 / 51451 / 51569</t>
  </si>
  <si>
    <t>54124 / 50954 / 49753 / 56407</t>
  </si>
  <si>
    <t>Out Privativo Barral x Gig</t>
  </si>
  <si>
    <t>Reserva de VAN</t>
  </si>
  <si>
    <t>In Privativa Gig x ZSul</t>
  </si>
  <si>
    <t>Out Privativo x SDU</t>
  </si>
  <si>
    <t>Out Privativo ZSul x Goig</t>
  </si>
  <si>
    <t>Out Privatiivo ZSul x SDU</t>
  </si>
  <si>
    <t>VAN 01 TERMINOU AS 23:04 (COM ATRASO)</t>
  </si>
  <si>
    <t>EM VIRTUDE DO VOO LA772 QUE ATRASOU.</t>
  </si>
  <si>
    <t>Tour Privativo 8hrs</t>
  </si>
  <si>
    <t>Out regular ZSul x Gig</t>
  </si>
  <si>
    <t>Out regular ZSul x sdu</t>
  </si>
  <si>
    <t>Atualizado até 31</t>
  </si>
  <si>
    <t>-R$19.055,00</t>
  </si>
  <si>
    <t>Controle VAN 01 e 02 _ Fretamento _ JUNHO</t>
  </si>
  <si>
    <t xml:space="preserve">Nr VAN </t>
  </si>
  <si>
    <t>Veículo à disposição por 11 horas</t>
  </si>
  <si>
    <t>Hora extra R$ 75</t>
  </si>
  <si>
    <t>Out Privativo ZS x SDU</t>
  </si>
  <si>
    <t>Out Regular Barra x GIG</t>
  </si>
  <si>
    <t>IN Privativo GIG x Barra</t>
  </si>
  <si>
    <t>Out Privativo ZS x GIG</t>
  </si>
  <si>
    <t>53612 / 54445</t>
  </si>
  <si>
    <t>Disposição 4 horas</t>
  </si>
  <si>
    <t>Out Regular Copa x SDU</t>
  </si>
  <si>
    <t>52871/47165/52869</t>
  </si>
  <si>
    <t>In Regular GIG x ZS</t>
  </si>
  <si>
    <t>47630/47631/53505/54327</t>
  </si>
  <si>
    <t>IN Regular GIG x ZS</t>
  </si>
  <si>
    <t>Out Privativo ZS x sdu</t>
  </si>
  <si>
    <t>Out Regular ZS x GIG</t>
  </si>
  <si>
    <t>IN Regular SDU x ZS</t>
  </si>
  <si>
    <t>In Privativo GIG x ZS</t>
  </si>
  <si>
    <t>53913/46817/54456</t>
  </si>
  <si>
    <t>Tour Regular UDR em Van + Almoço</t>
  </si>
  <si>
    <t>46335/52399</t>
  </si>
  <si>
    <t>46164/46190/46203/46219/46728</t>
  </si>
  <si>
    <t>In Privativo SDU x Barra</t>
  </si>
  <si>
    <t>Out Regular Centro x GIG</t>
  </si>
  <si>
    <t>Disposição 12hs</t>
  </si>
  <si>
    <t>Despesa de 2hs extras R$ 150,00</t>
  </si>
  <si>
    <t>IN Privativo GIG x ZS</t>
  </si>
  <si>
    <t>51739* mot JW ñ realizou</t>
  </si>
  <si>
    <t>Descontado 135,44 Van 02</t>
  </si>
  <si>
    <t>52869/52871/47165</t>
  </si>
  <si>
    <t>OUT Regular  ZS x GIG</t>
  </si>
  <si>
    <t>IN Privativo GIG x Centro</t>
  </si>
  <si>
    <t>52622/52706/54741/54716</t>
  </si>
  <si>
    <t xml:space="preserve">IN Privativo GIG x Barra </t>
  </si>
  <si>
    <t xml:space="preserve">Out Privativo Barra x GIG </t>
  </si>
  <si>
    <t>49256/51632/48958/54492</t>
  </si>
  <si>
    <t>54492 parte cortesia</t>
  </si>
  <si>
    <t>IN Privativo SDU x ZS</t>
  </si>
  <si>
    <t>IN Privativo SDU x Barra</t>
  </si>
  <si>
    <t>Out ZS x GIG</t>
  </si>
  <si>
    <t>46335/52399/52503</t>
  </si>
  <si>
    <t>Out regular ZS x GIG</t>
  </si>
  <si>
    <t>IN Regular GIG x Barra</t>
  </si>
  <si>
    <t>50486/51735/51675</t>
  </si>
  <si>
    <t>IN Regular GIG x Centro</t>
  </si>
  <si>
    <t xml:space="preserve">IN Privativo GIG x Centro </t>
  </si>
  <si>
    <t>In Privativo Barra x GIG</t>
  </si>
  <si>
    <t>Tour de 04hrs - sedan privativo</t>
  </si>
  <si>
    <t>51877 / 51878</t>
  </si>
  <si>
    <t>54107 / 53132</t>
  </si>
  <si>
    <t>50335/52709</t>
  </si>
  <si>
    <t>In Regular GIG x Centro e Barra</t>
  </si>
  <si>
    <t>54518/46208/50335/52708/53685</t>
  </si>
  <si>
    <t>Tour Reg. Corcovado - dur 04hrs Operação Interna</t>
  </si>
  <si>
    <t>50952/52622/52706/54716</t>
  </si>
  <si>
    <t>54668/53314/52975</t>
  </si>
  <si>
    <t>53073/49669</t>
  </si>
  <si>
    <t>50759/50764/54146</t>
  </si>
  <si>
    <t>Out Regular Z Sul x GIG</t>
  </si>
  <si>
    <t>In Privativo Gig x Z.Sul</t>
  </si>
  <si>
    <t>49256/51632</t>
  </si>
  <si>
    <t>Out Regular Zona Sul x SDU</t>
  </si>
  <si>
    <t>53179/54821</t>
  </si>
  <si>
    <t>54858/54859</t>
  </si>
  <si>
    <t>In Regular Gig x Z.Sul</t>
  </si>
  <si>
    <t>51877/51878</t>
  </si>
  <si>
    <t>51378/51379</t>
  </si>
  <si>
    <t>54016/54017</t>
  </si>
  <si>
    <t>In Privativo SDU / Zona Sul</t>
  </si>
  <si>
    <t>53376/53377/53394</t>
  </si>
  <si>
    <t>In Privativo SDU / Barra e In regular SDU/Barra</t>
  </si>
  <si>
    <t>Pax estão juntos</t>
  </si>
  <si>
    <t>In Privativo GIG / Zona Sul</t>
  </si>
  <si>
    <t>In Regular SDU / Zona Sul</t>
  </si>
  <si>
    <t>In Privativo SDU x Z. Sul</t>
  </si>
  <si>
    <t>Tour privativo 06hrs</t>
  </si>
  <si>
    <t>51624 / 54841 / 54373</t>
  </si>
  <si>
    <t xml:space="preserve">51223 / 51224 / 51452 </t>
  </si>
  <si>
    <t>Out Privativo Sedan Barra x SDU</t>
  </si>
  <si>
    <t>Out Privativo Z.S x Gig</t>
  </si>
  <si>
    <t>Tour Regular - dur 04hs</t>
  </si>
  <si>
    <t>53869/54523</t>
  </si>
  <si>
    <t>In Regular Gig x ZS</t>
  </si>
  <si>
    <t>Transfer Windsor Plaza x Aterro</t>
  </si>
  <si>
    <t>In Regular Gig x ZSl</t>
  </si>
  <si>
    <t>51183 / 51184</t>
  </si>
  <si>
    <t>Out Privativo Z S x Gig</t>
  </si>
  <si>
    <t>48971 / 47632</t>
  </si>
  <si>
    <t xml:space="preserve">55053 / 55054 / 55055 / 55056 </t>
  </si>
  <si>
    <t>In Privativo Gig x ZSul - 04 sedans</t>
  </si>
  <si>
    <t>50811 / 50762</t>
  </si>
  <si>
    <t>Out Regular Z.Sul e Centro / SDU</t>
  </si>
  <si>
    <t>Out Regular Z.Sul  / SDU</t>
  </si>
  <si>
    <t>51223 / 51224 / 51452</t>
  </si>
  <si>
    <t>In SDU Regular x Z Sul</t>
  </si>
  <si>
    <t>Tour de 04hrs sedan - JB</t>
  </si>
  <si>
    <t>In Privativo SDU x Zona Sul</t>
  </si>
  <si>
    <t xml:space="preserve">49888  / 51100 / 52707 </t>
  </si>
  <si>
    <t>Tour Regular CCV</t>
  </si>
  <si>
    <t>1 hora extra 75,00</t>
  </si>
  <si>
    <t>In Privativo ZSul x SDU</t>
  </si>
  <si>
    <t>53370 / 54246</t>
  </si>
  <si>
    <t>Ou Regular Zona Sul x Gig</t>
  </si>
  <si>
    <t xml:space="preserve">53825 / 47633 / 54805 </t>
  </si>
  <si>
    <t>Tour Regular de 04hrs - CCV</t>
  </si>
  <si>
    <t>52751 / 55219</t>
  </si>
  <si>
    <t>In Regular Gig x Zona Sul</t>
  </si>
  <si>
    <t>55056/ 55057 /55058 /55059</t>
  </si>
  <si>
    <t>Out Privativo ZSul x Gig - 04 sedans</t>
  </si>
  <si>
    <t>52717 / 50444</t>
  </si>
  <si>
    <t>Out Regular ZS x Gig</t>
  </si>
  <si>
    <t>53397 / 52973 / 52973</t>
  </si>
  <si>
    <t>Out RegularCentrol x Gig</t>
  </si>
  <si>
    <t>50238 / 50239</t>
  </si>
  <si>
    <t>Atualizado até 30/06</t>
  </si>
  <si>
    <t>Despesa Uber</t>
  </si>
  <si>
    <t>confirmado</t>
  </si>
  <si>
    <t>Controle VAN Fretamento _ 01 e 02</t>
  </si>
  <si>
    <t>IN Privativo SDU x Centro</t>
  </si>
  <si>
    <t>48357/48375/48374</t>
  </si>
  <si>
    <t>IN Regular SDU x Centro</t>
  </si>
  <si>
    <t>52275/53325/46340/51836</t>
  </si>
  <si>
    <t>Tour Regular UDR _ em trem / Tour Pão com praias / Tour corcovado s/ ingressos</t>
  </si>
  <si>
    <t xml:space="preserve">Tour Privatico UDR em trem </t>
  </si>
  <si>
    <t>OUT Regular ZS x GIG</t>
  </si>
  <si>
    <t>Tour Privativo Boulevard Olimpico</t>
  </si>
  <si>
    <t>49971* Cortesia</t>
  </si>
  <si>
    <t>IN regular GIG x Centro</t>
  </si>
  <si>
    <t>48301/48302/48338/48339</t>
  </si>
  <si>
    <t>50588/50951/51093</t>
  </si>
  <si>
    <t>IN Regular SDU x Barra</t>
  </si>
  <si>
    <t>In Privativo SDU x ZS</t>
  </si>
  <si>
    <t>49971*cortesia FRT</t>
  </si>
  <si>
    <t>48643/48644</t>
  </si>
  <si>
    <t>Hora extra no ultimo serviço</t>
  </si>
  <si>
    <t>45175/45176/45177</t>
  </si>
  <si>
    <t>50599/45175/45176/45177/49846</t>
  </si>
  <si>
    <t>Tour Regular UDR s/ ingressos e almoço</t>
  </si>
  <si>
    <t>Tour Regular Pão e praias s/ ingressos</t>
  </si>
  <si>
    <t>Out Regular Zs x GIG</t>
  </si>
  <si>
    <t>Out Privativo Zs x GIG</t>
  </si>
  <si>
    <t>49596/53289/52325/51781</t>
  </si>
  <si>
    <t>Tour Regular UDR em van e almoço</t>
  </si>
  <si>
    <t>Tour Regular Cporcovado s/ ingresso</t>
  </si>
  <si>
    <t>Tour Regular Corcovado s/ ingresso</t>
  </si>
  <si>
    <t>Tour regular Pão e praias</t>
  </si>
  <si>
    <t>47187/47258</t>
  </si>
  <si>
    <t>47413/47187/53674</t>
  </si>
  <si>
    <t>Ou Privativo ZS x GIG</t>
  </si>
  <si>
    <t xml:space="preserve">IN Privativo GIG x ZS </t>
  </si>
  <si>
    <t xml:space="preserve">In Privativo GIG x ZS </t>
  </si>
  <si>
    <t>53501/46365</t>
  </si>
  <si>
    <t xml:space="preserve">Out Privativo ZS x GIG </t>
  </si>
  <si>
    <t>Out Privatico Barra x GIG</t>
  </si>
  <si>
    <t>Out regular Barra x SDU</t>
  </si>
  <si>
    <t>43545/51293</t>
  </si>
  <si>
    <t>15/05/25*</t>
  </si>
  <si>
    <t>Tour Regular Corcovado em trem</t>
  </si>
  <si>
    <t>50809/50810</t>
  </si>
  <si>
    <t>Operacional verificar pois Van 02 apenas 1 serviço e van 01 tem demais</t>
  </si>
  <si>
    <t xml:space="preserve">Total Apurado na quinzena </t>
  </si>
  <si>
    <t xml:space="preserve">Parcela a pagar JW ref 15 dias </t>
  </si>
  <si>
    <t xml:space="preserve">Hora Extra </t>
  </si>
  <si>
    <t>2hs mês passado</t>
  </si>
  <si>
    <t xml:space="preserve">Rentabilidade  na quinzena </t>
  </si>
  <si>
    <t>IN Privativo  GIG x ZS</t>
  </si>
  <si>
    <t>47257/47187</t>
  </si>
  <si>
    <t>47628/47629</t>
  </si>
  <si>
    <t>52417/51317/53264/53723</t>
  </si>
  <si>
    <t>Tour UDR s/ ingresso</t>
  </si>
  <si>
    <t>Tour Regular Rio Expresso em van</t>
  </si>
  <si>
    <t>51748/47293</t>
  </si>
  <si>
    <t xml:space="preserve">IN Regular GIG x ZS </t>
  </si>
  <si>
    <t>51317/52637</t>
  </si>
  <si>
    <t xml:space="preserve">Out Regular ZS x GIG </t>
  </si>
  <si>
    <t>52587/53435</t>
  </si>
  <si>
    <t>52965/52601</t>
  </si>
  <si>
    <t>OUT Privativo _ ZS x GIG</t>
  </si>
  <si>
    <t>OUT Privativo_ ZS x GIG</t>
  </si>
  <si>
    <t xml:space="preserve">    </t>
  </si>
  <si>
    <t>IN Privativo _ GIG x Barra</t>
  </si>
  <si>
    <t>IN Privativo _ GIG x ZS</t>
  </si>
  <si>
    <t>Out Privativo _ Barra x GIG</t>
  </si>
  <si>
    <t>Out Privativo _ ZS x GIG</t>
  </si>
  <si>
    <t>52760 / 47628 / 47629</t>
  </si>
  <si>
    <t>Out Regular _ ZS x GIG</t>
  </si>
  <si>
    <t>Out Privativo _ ZS x SDU</t>
  </si>
  <si>
    <t xml:space="preserve">49706 / 49705 </t>
  </si>
  <si>
    <t>IN Regular _ GIG x ZS</t>
  </si>
  <si>
    <t xml:space="preserve">IN Privativo _ GIG x Barra </t>
  </si>
  <si>
    <t>IN Privativo _ SDU x Barra</t>
  </si>
  <si>
    <t>IN Privativo _ Gig x Barra</t>
  </si>
  <si>
    <t>47822/48287</t>
  </si>
  <si>
    <t>IN Regular _ SDU x ZS</t>
  </si>
  <si>
    <t>47496 / 47497 / 47894</t>
  </si>
  <si>
    <t xml:space="preserve">IN Regular _ SDU x ZS </t>
  </si>
  <si>
    <t>44213 / 44214 / 44215 / 44216</t>
  </si>
  <si>
    <t xml:space="preserve">IN Regular _ GIG x ZS </t>
  </si>
  <si>
    <t>Our Privativo Barra x GIG</t>
  </si>
  <si>
    <t>50004/49185/54026</t>
  </si>
  <si>
    <t>In regular GIG x ZS</t>
  </si>
  <si>
    <t>51897/52705/54022/49185/54026</t>
  </si>
  <si>
    <t xml:space="preserve">Tour Regular UDR s/ ingresso </t>
  </si>
  <si>
    <t>Tour Regular Corcovado em van</t>
  </si>
  <si>
    <t>47470/47496/47497/47894/52090/54022</t>
  </si>
  <si>
    <t>Tour Regular UDR em Van + almoço</t>
  </si>
  <si>
    <t>Tour Regular Pão de Açucar s/ ingressos</t>
  </si>
  <si>
    <t>Tour Regular Jardim Botânico s/ ingresso</t>
  </si>
  <si>
    <t>50652/47173</t>
  </si>
  <si>
    <t>Our Regular ZS x SDU/ZS x GIG</t>
  </si>
  <si>
    <t>Tour Regular Jardim Botanico s/ ingressos</t>
  </si>
  <si>
    <t>47822 / 48287</t>
  </si>
  <si>
    <t>47470 / 47496 / 47497 / 47894</t>
  </si>
  <si>
    <t xml:space="preserve">IN Privativo SDU x ZS </t>
  </si>
  <si>
    <t xml:space="preserve">54030 / 54031 </t>
  </si>
  <si>
    <t xml:space="preserve">44213 / 44214 / 44215 / 44216 </t>
  </si>
  <si>
    <t>Tour Regular JB s/ ingresso</t>
  </si>
  <si>
    <t>Veículo a disposição 10hs</t>
  </si>
  <si>
    <t>Veículo a disposição 11hs</t>
  </si>
  <si>
    <t>Hora Extra R$ 75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</si>
</sst>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[$R$ -416]#,##0.00"/>
    <numFmt numFmtId="165" formatCode="dd/mm/yy"/>
    <numFmt numFmtId="166" formatCode="HH:mm"/>
    <numFmt numFmtId="167" formatCode="HH:mm:ss"/>
    <numFmt numFmtId="168" formatCode="&quot;R$&quot;\ #,##0.00"/>
    <numFmt numFmtId="169" formatCode="hh:mm"/>
    <numFmt numFmtId="170" formatCode="dd/mm/yyyy"/>
    <numFmt numFmtId="171" formatCode="dd&quot;/&quot;mm&quot;/&quot;yy"/>
    <numFmt numFmtId="172" formatCode="mmmm d"/>
  </numFmts>
  <fonts count="69">
    <font>
      <sz val="11.0"/>
      <color theme="1"/>
      <name val="Aptos Narrow"/>
      <scheme val="minor"/>
    </font>
    <font>
      <b/>
      <i/>
      <sz val="14.0"/>
      <color theme="1"/>
      <name val="Arial"/>
    </font>
    <font>
      <b/>
      <sz val="9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b/>
      <color theme="1"/>
      <name val="Aptos Narrow"/>
      <scheme val="minor"/>
    </font>
    <font>
      <b/>
      <i/>
      <sz val="11.0"/>
      <color theme="1"/>
      <name val="Arial"/>
    </font>
    <font>
      <b/>
      <i/>
      <sz val="11.0"/>
      <color theme="1"/>
      <name val="Aptos Narrow"/>
    </font>
    <font>
      <b/>
      <i/>
      <sz val="9.0"/>
      <color theme="1"/>
      <name val="Arial"/>
    </font>
    <font>
      <b/>
      <i/>
      <sz val="10.0"/>
      <color theme="1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theme="1"/>
      <name val="Aptos Narrow"/>
    </font>
    <font>
      <i/>
      <sz val="11.0"/>
      <color theme="1"/>
      <name val="Arial"/>
    </font>
    <font>
      <b/>
      <sz val="9.0"/>
      <color theme="1"/>
      <name val="Arial"/>
    </font>
    <font>
      <sz val="10.0"/>
      <color theme="1"/>
      <name val="Arial"/>
    </font>
    <font>
      <b/>
      <sz val="11.0"/>
      <color rgb="FF000000"/>
      <name val="Arial"/>
    </font>
    <font>
      <b/>
      <sz val="9.0"/>
      <color rgb="FFFF0000"/>
      <name val="Arial"/>
    </font>
    <font>
      <sz val="11.0"/>
      <color rgb="FFFF0000"/>
      <name val="Arial"/>
    </font>
    <font>
      <b/>
      <sz val="9.0"/>
      <color rgb="FF000000"/>
      <name val="Arial"/>
    </font>
    <font>
      <b/>
      <sz val="11.0"/>
      <color rgb="FFFF0000"/>
      <name val="Arial"/>
    </font>
    <font>
      <b/>
      <sz val="9.0"/>
      <color rgb="FFFF0000"/>
      <name val="Aptos Narrow"/>
      <scheme val="minor"/>
    </font>
    <font>
      <b/>
      <sz val="9.0"/>
      <color rgb="FF000000"/>
      <name val="Aptos Narrow"/>
      <scheme val="minor"/>
    </font>
    <font>
      <b/>
      <sz val="7.0"/>
      <color theme="1"/>
      <name val="Arial"/>
    </font>
    <font>
      <b/>
      <sz val="10.0"/>
      <color theme="1"/>
      <name val="Arial"/>
    </font>
    <font>
      <sz val="11.0"/>
      <color rgb="FF000000"/>
      <name val="Aptos Narrow"/>
    </font>
    <font>
      <sz val="10.0"/>
      <color rgb="FF000000"/>
      <name val="Arial"/>
    </font>
    <font>
      <b/>
      <sz val="11.0"/>
      <color rgb="FFFF0000"/>
      <name val="Aptos Narrow"/>
    </font>
    <font>
      <color rgb="FF000000"/>
      <name val="Arial"/>
    </font>
    <font/>
    <font>
      <b/>
      <sz val="11.0"/>
      <color rgb="FF000000"/>
      <name val="Aptos Narrow"/>
    </font>
    <font>
      <b/>
      <color theme="1"/>
      <name val="Arial"/>
    </font>
    <font>
      <b/>
      <color rgb="FFFF0000"/>
      <name val="Arial"/>
    </font>
    <font>
      <b/>
      <i/>
      <sz val="11.0"/>
      <color rgb="FF000000"/>
      <name val="Aptos Narrow"/>
    </font>
    <font>
      <b/>
      <sz val="8.0"/>
      <color theme="1"/>
      <name val="Arial"/>
    </font>
    <font>
      <sz val="8.0"/>
      <color theme="1"/>
      <name val="Arial"/>
    </font>
    <font>
      <sz val="11.0"/>
      <color rgb="FFFF0000"/>
      <name val="Aptos Narrow"/>
    </font>
    <font>
      <b/>
      <sz val="10.0"/>
      <color theme="1"/>
      <name val="Aptos Narrow"/>
      <scheme val="minor"/>
    </font>
    <font>
      <sz val="9.0"/>
      <color theme="1"/>
      <name val="Arial"/>
    </font>
    <font>
      <sz val="10.0"/>
      <color theme="1"/>
      <name val="Aptos Narrow"/>
    </font>
    <font>
      <sz val="11.0"/>
      <color rgb="FF2A2A2A"/>
      <name val="Arial"/>
    </font>
    <font>
      <b/>
      <sz val="11.0"/>
      <color rgb="FFCC4125"/>
      <name val="Aptos Narrow"/>
    </font>
    <font>
      <b/>
      <sz val="11.0"/>
      <color rgb="FF073763"/>
      <name val="Arial"/>
    </font>
    <font>
      <b/>
      <sz val="11.0"/>
      <color theme="1"/>
      <name val="Aptos Narrow"/>
      <scheme val="minor"/>
    </font>
    <font>
      <i/>
      <sz val="11.0"/>
      <color theme="1"/>
      <name val="Aptos Narrow"/>
    </font>
    <font>
      <b/>
      <i/>
      <color theme="1"/>
      <name val="Arial"/>
    </font>
    <font>
      <sz val="9.0"/>
      <color theme="1"/>
      <name val="Aptos Narrow"/>
      <scheme val="minor"/>
    </font>
    <font>
      <i/>
      <sz val="9.0"/>
      <color theme="1"/>
      <name val="Arial"/>
    </font>
    <font>
      <i/>
      <sz val="10.0"/>
      <color theme="1"/>
      <name val="Arial"/>
    </font>
    <font>
      <sz val="9.0"/>
      <color rgb="FFFF0000"/>
      <name val="Arial"/>
    </font>
    <font>
      <sz val="11.0"/>
      <color rgb="FF0B5394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2.0"/>
      <color theme="1"/>
      <name val="Aptos Narrow"/>
      <scheme val="minor"/>
    </font>
    <font>
      <b/>
      <sz val="5.0"/>
      <color theme="1"/>
      <name val="Arial"/>
    </font>
    <font>
      <sz val="10.0"/>
      <color rgb="FFFF0000"/>
      <name val="Arial"/>
    </font>
    <font>
      <sz val="9.0"/>
      <color rgb="FF000000"/>
      <name val="Arial"/>
    </font>
    <font>
      <b/>
      <i/>
      <sz val="12.0"/>
      <color theme="1"/>
      <name val="Arial"/>
    </font>
    <font>
      <b/>
      <sz val="9.0"/>
      <color rgb="FF073763"/>
      <name val="Arial"/>
    </font>
    <font>
      <i/>
      <sz val="14.0"/>
      <color theme="1"/>
      <name val="Arial"/>
    </font>
    <font>
      <b/>
      <sz val="11.0"/>
      <color rgb="FF434343"/>
      <name val="Arial"/>
    </font>
    <font>
      <i/>
      <sz val="14.0"/>
      <color theme="1"/>
      <name val="Aptos Narrow"/>
    </font>
    <font>
      <b/>
      <i/>
      <sz val="12.0"/>
      <color theme="1"/>
      <name val="Aptos Narrow"/>
    </font>
    <font>
      <i/>
      <color theme="1"/>
      <name val="Arial"/>
    </font>
    <font>
      <color rgb="FFFF0000"/>
      <name val="Arial"/>
    </font>
    <font>
      <sz val="10.0"/>
      <color rgb="FFFF0000"/>
      <name val="Aptos Narrow"/>
      <scheme val="minor"/>
    </font>
    <font>
      <i/>
      <color theme="1"/>
      <name val="Comic Sans MS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75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right style="thick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top style="thin">
        <color rgb="FF000000"/>
      </top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164" xfId="0" applyFont="1" applyNumberFormat="1"/>
    <xf borderId="0" fillId="2" fontId="3" numFmtId="165" xfId="0" applyAlignment="1" applyFont="1" applyNumberFormat="1">
      <alignment horizontal="center" vertical="center"/>
    </xf>
    <xf borderId="0" fillId="2" fontId="4" numFmtId="0" xfId="0" applyAlignment="1" applyFont="1">
      <alignment horizontal="center"/>
    </xf>
    <xf borderId="0" fillId="2" fontId="3" numFmtId="0" xfId="0" applyAlignment="1" applyFont="1">
      <alignment horizontal="center" vertical="center"/>
    </xf>
    <xf borderId="0" fillId="2" fontId="4" numFmtId="166" xfId="0" applyAlignment="1" applyFont="1" applyNumberFormat="1">
      <alignment horizontal="center"/>
    </xf>
    <xf borderId="0" fillId="2" fontId="4" numFmtId="167" xfId="0" applyAlignment="1" applyFont="1" applyNumberFormat="1">
      <alignment horizontal="center"/>
    </xf>
    <xf borderId="0" fillId="2" fontId="3" numFmtId="168" xfId="0" applyFont="1" applyNumberFormat="1"/>
    <xf borderId="0" fillId="2" fontId="5" numFmtId="0" xfId="0" applyFont="1"/>
    <xf borderId="1" fillId="3" fontId="6" numFmtId="0" xfId="0" applyAlignment="1" applyBorder="1" applyFill="1" applyFont="1">
      <alignment horizontal="center" readingOrder="0" vertical="center"/>
    </xf>
    <xf borderId="2" fillId="3" fontId="7" numFmtId="0" xfId="0" applyAlignment="1" applyBorder="1" applyFont="1">
      <alignment horizontal="center" vertical="center"/>
    </xf>
    <xf borderId="2" fillId="3" fontId="6" numFmtId="0" xfId="0" applyAlignment="1" applyBorder="1" applyFont="1">
      <alignment horizontal="center" readingOrder="0" vertical="center"/>
    </xf>
    <xf borderId="2" fillId="3" fontId="6" numFmtId="166" xfId="0" applyAlignment="1" applyBorder="1" applyFont="1" applyNumberFormat="1">
      <alignment horizontal="center" readingOrder="0" vertical="center"/>
    </xf>
    <xf borderId="2" fillId="3" fontId="7" numFmtId="168" xfId="0" applyAlignment="1" applyBorder="1" applyFont="1" applyNumberFormat="1">
      <alignment horizontal="center" shrinkToFit="0" vertical="center" wrapText="1"/>
    </xf>
    <xf borderId="2" fillId="3" fontId="7" numFmtId="168" xfId="0" applyAlignment="1" applyBorder="1" applyFont="1" applyNumberFormat="1">
      <alignment horizontal="center" vertical="center"/>
    </xf>
    <xf borderId="3" fillId="3" fontId="6" numFmtId="0" xfId="0" applyAlignment="1" applyBorder="1" applyFont="1">
      <alignment horizontal="center" readingOrder="0" vertical="center"/>
    </xf>
    <xf borderId="4" fillId="3" fontId="8" numFmtId="0" xfId="0" applyAlignment="1" applyBorder="1" applyFont="1">
      <alignment horizontal="center" readingOrder="0"/>
    </xf>
    <xf borderId="4" fillId="4" fontId="9" numFmtId="0" xfId="0" applyAlignment="1" applyBorder="1" applyFill="1" applyFont="1">
      <alignment horizontal="center" readingOrder="0"/>
    </xf>
    <xf borderId="5" fillId="3" fontId="8" numFmtId="0" xfId="0" applyAlignment="1" applyBorder="1" applyFont="1">
      <alignment horizontal="center" readingOrder="0"/>
    </xf>
    <xf borderId="5" fillId="4" fontId="9" numFmtId="164" xfId="0" applyAlignment="1" applyBorder="1" applyFont="1" applyNumberFormat="1">
      <alignment horizontal="center" readingOrder="0"/>
    </xf>
    <xf borderId="6" fillId="2" fontId="6" numFmtId="165" xfId="0" applyAlignment="1" applyBorder="1" applyFont="1" applyNumberFormat="1">
      <alignment horizontal="center" readingOrder="0" vertical="center"/>
    </xf>
    <xf borderId="0" fillId="2" fontId="10" numFmtId="0" xfId="0" applyAlignment="1" applyFont="1">
      <alignment horizontal="center" readingOrder="0"/>
    </xf>
    <xf borderId="5" fillId="2" fontId="10" numFmtId="0" xfId="0" applyAlignment="1" applyBorder="1" applyFont="1">
      <alignment horizontal="center" readingOrder="0"/>
    </xf>
    <xf borderId="5" fillId="2" fontId="11" numFmtId="166" xfId="0" applyAlignment="1" applyBorder="1" applyFont="1" applyNumberFormat="1">
      <alignment horizontal="center" readingOrder="0"/>
    </xf>
    <xf borderId="5" fillId="2" fontId="12" numFmtId="169" xfId="0" applyAlignment="1" applyBorder="1" applyFont="1" applyNumberFormat="1">
      <alignment horizontal="center" readingOrder="0"/>
    </xf>
    <xf borderId="5" fillId="2" fontId="12" numFmtId="166" xfId="0" applyAlignment="1" applyBorder="1" applyFont="1" applyNumberFormat="1">
      <alignment horizontal="center" readingOrder="0"/>
    </xf>
    <xf borderId="5" fillId="2" fontId="12" numFmtId="0" xfId="0" applyAlignment="1" applyBorder="1" applyFont="1">
      <alignment horizontal="center" readingOrder="0"/>
    </xf>
    <xf borderId="5" fillId="2" fontId="12" numFmtId="168" xfId="0" applyAlignment="1" applyBorder="1" applyFont="1" applyNumberFormat="1">
      <alignment readingOrder="0"/>
    </xf>
    <xf borderId="2" fillId="2" fontId="13" numFmtId="168" xfId="0" applyAlignment="1" applyBorder="1" applyFont="1" applyNumberFormat="1">
      <alignment readingOrder="0"/>
    </xf>
    <xf borderId="7" fillId="2" fontId="14" numFmtId="0" xfId="0" applyAlignment="1" applyBorder="1" applyFont="1">
      <alignment horizontal="center" vertical="center"/>
    </xf>
    <xf borderId="8" fillId="2" fontId="2" numFmtId="0" xfId="0" applyBorder="1" applyFont="1"/>
    <xf borderId="9" fillId="2" fontId="2" numFmtId="0" xfId="0" applyBorder="1" applyFont="1"/>
    <xf borderId="9" fillId="0" fontId="2" numFmtId="164" xfId="0" applyBorder="1" applyFont="1" applyNumberFormat="1"/>
    <xf borderId="10" fillId="2" fontId="15" numFmtId="0" xfId="0" applyAlignment="1" applyBorder="1" applyFont="1">
      <alignment horizontal="center" readingOrder="0" vertical="center"/>
    </xf>
    <xf borderId="4" fillId="2" fontId="12" numFmtId="0" xfId="0" applyAlignment="1" applyBorder="1" applyFont="1">
      <alignment horizontal="center" readingOrder="0"/>
    </xf>
    <xf borderId="5" fillId="2" fontId="13" numFmtId="166" xfId="0" applyAlignment="1" applyBorder="1" applyFont="1" applyNumberFormat="1">
      <alignment horizontal="center" readingOrder="0"/>
    </xf>
    <xf borderId="11" fillId="2" fontId="14" numFmtId="0" xfId="0" applyAlignment="1" applyBorder="1" applyFont="1">
      <alignment horizontal="center" vertical="center"/>
    </xf>
    <xf borderId="10" fillId="2" fontId="6" numFmtId="165" xfId="0" applyAlignment="1" applyBorder="1" applyFont="1" applyNumberFormat="1">
      <alignment horizontal="center" readingOrder="0" vertical="center"/>
    </xf>
    <xf borderId="12" fillId="2" fontId="12" numFmtId="0" xfId="0" applyAlignment="1" applyBorder="1" applyFont="1">
      <alignment horizontal="center" readingOrder="0"/>
    </xf>
    <xf borderId="13" fillId="2" fontId="10" numFmtId="0" xfId="0" applyAlignment="1" applyBorder="1" applyFont="1">
      <alignment horizontal="center" readingOrder="0"/>
    </xf>
    <xf borderId="13" fillId="2" fontId="12" numFmtId="166" xfId="0" applyAlignment="1" applyBorder="1" applyFont="1" applyNumberFormat="1">
      <alignment horizontal="center" readingOrder="0"/>
    </xf>
    <xf borderId="13" fillId="2" fontId="12" numFmtId="0" xfId="0" applyAlignment="1" applyBorder="1" applyFont="1">
      <alignment horizontal="center" readingOrder="0"/>
    </xf>
    <xf borderId="11" fillId="2" fontId="11" numFmtId="0" xfId="0" applyAlignment="1" applyBorder="1" applyFont="1">
      <alignment horizontal="center" readingOrder="0" vertical="center"/>
    </xf>
    <xf borderId="8" fillId="2" fontId="16" numFmtId="0" xfId="0" applyAlignment="1" applyBorder="1" applyFont="1">
      <alignment readingOrder="0"/>
    </xf>
    <xf borderId="9" fillId="2" fontId="16" numFmtId="0" xfId="0" applyAlignment="1" applyBorder="1" applyFont="1">
      <alignment readingOrder="0"/>
    </xf>
    <xf borderId="4" fillId="2" fontId="11" numFmtId="0" xfId="0" applyAlignment="1" applyBorder="1" applyFont="1">
      <alignment horizontal="center" readingOrder="0"/>
    </xf>
    <xf borderId="5" fillId="2" fontId="11" numFmtId="168" xfId="0" applyAlignment="1" applyBorder="1" applyFont="1" applyNumberFormat="1">
      <alignment readingOrder="0"/>
    </xf>
    <xf borderId="5" fillId="5" fontId="11" numFmtId="168" xfId="0" applyAlignment="1" applyBorder="1" applyFill="1" applyFont="1" applyNumberFormat="1">
      <alignment readingOrder="0"/>
    </xf>
    <xf borderId="11" fillId="2" fontId="17" numFmtId="0" xfId="0" applyAlignment="1" applyBorder="1" applyFont="1">
      <alignment horizontal="center" readingOrder="0" vertical="center"/>
    </xf>
    <xf borderId="8" fillId="2" fontId="16" numFmtId="168" xfId="0" applyAlignment="1" applyBorder="1" applyFont="1" applyNumberFormat="1">
      <alignment readingOrder="0"/>
    </xf>
    <xf borderId="9" fillId="2" fontId="16" numFmtId="168" xfId="0" applyAlignment="1" applyBorder="1" applyFont="1" applyNumberFormat="1">
      <alignment readingOrder="0"/>
    </xf>
    <xf borderId="5" fillId="2" fontId="18" numFmtId="168" xfId="0" applyAlignment="1" applyBorder="1" applyFont="1" applyNumberFormat="1">
      <alignment readingOrder="0"/>
    </xf>
    <xf borderId="9" fillId="2" fontId="19" numFmtId="0" xfId="0" applyAlignment="1" applyBorder="1" applyFont="1">
      <alignment readingOrder="0"/>
    </xf>
    <xf borderId="13" fillId="2" fontId="12" numFmtId="168" xfId="0" applyAlignment="1" applyBorder="1" applyFont="1" applyNumberFormat="1">
      <alignment readingOrder="0"/>
    </xf>
    <xf borderId="5" fillId="2" fontId="20" numFmtId="168" xfId="0" applyAlignment="1" applyBorder="1" applyFont="1" applyNumberFormat="1">
      <alignment readingOrder="0"/>
    </xf>
    <xf borderId="5" fillId="2" fontId="10" numFmtId="0" xfId="0" applyAlignment="1" applyBorder="1" applyFont="1">
      <alignment horizontal="center" readingOrder="0" vertical="center"/>
    </xf>
    <xf borderId="5" fillId="2" fontId="13" numFmtId="168" xfId="0" applyAlignment="1" applyBorder="1" applyFont="1" applyNumberFormat="1">
      <alignment readingOrder="0"/>
    </xf>
    <xf borderId="7" fillId="2" fontId="12" numFmtId="0" xfId="0" applyAlignment="1" applyBorder="1" applyFont="1">
      <alignment horizontal="center" readingOrder="0" vertical="center"/>
    </xf>
    <xf borderId="5" fillId="2" fontId="12" numFmtId="166" xfId="0" applyAlignment="1" applyBorder="1" applyFont="1" applyNumberFormat="1">
      <alignment horizontal="center" readingOrder="0" vertical="bottom"/>
    </xf>
    <xf borderId="5" fillId="2" fontId="12" numFmtId="0" xfId="0" applyAlignment="1" applyBorder="1" applyFont="1">
      <alignment horizontal="center" readingOrder="0" vertical="bottom"/>
    </xf>
    <xf borderId="11" fillId="2" fontId="12" numFmtId="0" xfId="0" applyAlignment="1" applyBorder="1" applyFont="1">
      <alignment horizontal="center" readingOrder="0" vertical="center"/>
    </xf>
    <xf borderId="5" fillId="2" fontId="12" numFmtId="166" xfId="0" applyAlignment="1" applyBorder="1" applyFont="1" applyNumberFormat="1">
      <alignment horizontal="center" readingOrder="0" shrinkToFit="0" vertical="center" wrapText="1"/>
    </xf>
    <xf borderId="5" fillId="2" fontId="12" numFmtId="0" xfId="0" applyAlignment="1" applyBorder="1" applyFont="1">
      <alignment horizontal="center" readingOrder="0" shrinkToFit="0" vertical="center" wrapText="1"/>
    </xf>
    <xf borderId="9" fillId="2" fontId="21" numFmtId="164" xfId="0" applyAlignment="1" applyBorder="1" applyFont="1" applyNumberFormat="1">
      <alignment readingOrder="0"/>
    </xf>
    <xf borderId="9" fillId="2" fontId="2" numFmtId="164" xfId="0" applyBorder="1" applyFont="1" applyNumberFormat="1"/>
    <xf borderId="13" fillId="2" fontId="11" numFmtId="168" xfId="0" applyAlignment="1" applyBorder="1" applyFont="1" applyNumberFormat="1">
      <alignment readingOrder="0"/>
    </xf>
    <xf borderId="5" fillId="5" fontId="18" numFmtId="168" xfId="0" applyAlignment="1" applyBorder="1" applyFont="1" applyNumberFormat="1">
      <alignment readingOrder="0"/>
    </xf>
    <xf borderId="5" fillId="2" fontId="22" numFmtId="168" xfId="0" applyAlignment="1" applyBorder="1" applyFont="1" applyNumberFormat="1">
      <alignment readingOrder="0"/>
    </xf>
    <xf borderId="9" fillId="0" fontId="23" numFmtId="164" xfId="0" applyBorder="1" applyFont="1" applyNumberFormat="1"/>
    <xf borderId="14" fillId="2" fontId="6" numFmtId="165" xfId="0" applyAlignment="1" applyBorder="1" applyFont="1" applyNumberFormat="1">
      <alignment horizontal="center" readingOrder="0" vertical="center"/>
    </xf>
    <xf borderId="15" fillId="2" fontId="12" numFmtId="0" xfId="0" applyAlignment="1" applyBorder="1" applyFont="1">
      <alignment horizontal="center" readingOrder="0"/>
    </xf>
    <xf borderId="16" fillId="2" fontId="10" numFmtId="0" xfId="0" applyAlignment="1" applyBorder="1" applyFont="1">
      <alignment horizontal="center" readingOrder="0"/>
    </xf>
    <xf borderId="16" fillId="2" fontId="12" numFmtId="166" xfId="0" applyAlignment="1" applyBorder="1" applyFont="1" applyNumberFormat="1">
      <alignment horizontal="center" readingOrder="0"/>
    </xf>
    <xf borderId="16" fillId="2" fontId="12" numFmtId="0" xfId="0" applyAlignment="1" applyBorder="1" applyFont="1">
      <alignment horizontal="center" readingOrder="0"/>
    </xf>
    <xf borderId="16" fillId="2" fontId="11" numFmtId="168" xfId="0" applyAlignment="1" applyBorder="1" applyFont="1" applyNumberFormat="1">
      <alignment readingOrder="0"/>
    </xf>
    <xf borderId="17" fillId="2" fontId="11" numFmtId="0" xfId="0" applyAlignment="1" applyBorder="1" applyFont="1">
      <alignment horizontal="center" readingOrder="0" vertical="center"/>
    </xf>
    <xf borderId="18" fillId="2" fontId="2" numFmtId="0" xfId="0" applyBorder="1" applyFont="1"/>
    <xf borderId="19" fillId="2" fontId="2" numFmtId="0" xfId="0" applyBorder="1" applyFont="1"/>
    <xf borderId="19" fillId="0" fontId="2" numFmtId="164" xfId="0" applyBorder="1" applyFont="1" applyNumberFormat="1"/>
    <xf borderId="1" fillId="2" fontId="6" numFmtId="165" xfId="0" applyAlignment="1" applyBorder="1" applyFont="1" applyNumberFormat="1">
      <alignment horizontal="center" readingOrder="0" vertical="center"/>
    </xf>
    <xf borderId="20" fillId="2" fontId="12" numFmtId="0" xfId="0" applyAlignment="1" applyBorder="1" applyFont="1">
      <alignment horizontal="center" readingOrder="0" vertical="center"/>
    </xf>
    <xf borderId="2" fillId="2" fontId="10" numFmtId="0" xfId="0" applyAlignment="1" applyBorder="1" applyFont="1">
      <alignment horizontal="center" readingOrder="0" vertical="center"/>
    </xf>
    <xf borderId="2" fillId="2" fontId="12" numFmtId="166" xfId="0" applyAlignment="1" applyBorder="1" applyFont="1" applyNumberFormat="1">
      <alignment horizontal="center" readingOrder="0"/>
    </xf>
    <xf borderId="2" fillId="2" fontId="12" numFmtId="0" xfId="0" applyAlignment="1" applyBorder="1" applyFont="1">
      <alignment horizontal="center" readingOrder="0"/>
    </xf>
    <xf borderId="2" fillId="2" fontId="12" numFmtId="164" xfId="0" applyAlignment="1" applyBorder="1" applyFont="1" applyNumberFormat="1">
      <alignment readingOrder="0"/>
    </xf>
    <xf borderId="21" fillId="2" fontId="14" numFmtId="0" xfId="0" applyAlignment="1" applyBorder="1" applyFont="1">
      <alignment horizontal="center" vertical="center"/>
    </xf>
    <xf borderId="18" fillId="2" fontId="12" numFmtId="0" xfId="0" applyAlignment="1" applyBorder="1" applyFont="1">
      <alignment horizontal="center" readingOrder="0" vertical="center"/>
    </xf>
    <xf borderId="19" fillId="2" fontId="10" numFmtId="0" xfId="0" applyAlignment="1" applyBorder="1" applyFont="1">
      <alignment horizontal="center" readingOrder="0" vertical="center"/>
    </xf>
    <xf borderId="19" fillId="2" fontId="12" numFmtId="166" xfId="0" applyAlignment="1" applyBorder="1" applyFont="1" applyNumberFormat="1">
      <alignment horizontal="center" readingOrder="0" shrinkToFit="0" vertical="center" wrapText="1"/>
    </xf>
    <xf borderId="19" fillId="2" fontId="12" numFmtId="0" xfId="0" applyAlignment="1" applyBorder="1" applyFont="1">
      <alignment horizontal="center" readingOrder="0" shrinkToFit="0" vertical="center" wrapText="1"/>
    </xf>
    <xf borderId="19" fillId="2" fontId="12" numFmtId="164" xfId="0" applyAlignment="1" applyBorder="1" applyFont="1" applyNumberFormat="1">
      <alignment readingOrder="0"/>
    </xf>
    <xf borderId="22" fillId="2" fontId="12" numFmtId="168" xfId="0" applyAlignment="1" applyBorder="1" applyFont="1" applyNumberFormat="1">
      <alignment readingOrder="0"/>
    </xf>
    <xf borderId="4" fillId="2" fontId="12" numFmtId="0" xfId="0" applyAlignment="1" applyBorder="1" applyFont="1">
      <alignment horizontal="center" readingOrder="0" vertical="center"/>
    </xf>
    <xf borderId="5" fillId="2" fontId="12" numFmtId="164" xfId="0" applyAlignment="1" applyBorder="1" applyFont="1" applyNumberFormat="1">
      <alignment readingOrder="0"/>
    </xf>
    <xf borderId="4" fillId="2" fontId="12" numFmtId="164" xfId="0" applyAlignment="1" applyBorder="1" applyFont="1" applyNumberFormat="1">
      <alignment horizontal="right" readingOrder="0"/>
    </xf>
    <xf borderId="4" fillId="2" fontId="11" numFmtId="164" xfId="0" applyAlignment="1" applyBorder="1" applyFont="1" applyNumberFormat="1">
      <alignment horizontal="right" readingOrder="0"/>
    </xf>
    <xf borderId="22" fillId="5" fontId="11" numFmtId="168" xfId="0" applyAlignment="1" applyBorder="1" applyFont="1" applyNumberFormat="1">
      <alignment readingOrder="0"/>
    </xf>
    <xf borderId="23" fillId="2" fontId="14" numFmtId="168" xfId="0" applyBorder="1" applyFont="1" applyNumberFormat="1"/>
    <xf borderId="8" fillId="2" fontId="2" numFmtId="168" xfId="0" applyBorder="1" applyFont="1" applyNumberFormat="1"/>
    <xf borderId="9" fillId="2" fontId="24" numFmtId="168" xfId="0" applyBorder="1" applyFont="1" applyNumberFormat="1"/>
    <xf borderId="4" fillId="2" fontId="3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5" fillId="2" fontId="3" numFmtId="166" xfId="0" applyAlignment="1" applyBorder="1" applyFont="1" applyNumberFormat="1">
      <alignment horizontal="center"/>
    </xf>
    <xf borderId="5" fillId="2" fontId="3" numFmtId="0" xfId="0" applyAlignment="1" applyBorder="1" applyFont="1">
      <alignment horizontal="center"/>
    </xf>
    <xf borderId="5" fillId="2" fontId="14" numFmtId="168" xfId="0" applyBorder="1" applyFont="1" applyNumberFormat="1"/>
    <xf borderId="23" fillId="2" fontId="3" numFmtId="168" xfId="0" applyBorder="1" applyFont="1" applyNumberFormat="1"/>
    <xf borderId="12" fillId="2" fontId="12" numFmtId="0" xfId="0" applyAlignment="1" applyBorder="1" applyFont="1">
      <alignment horizontal="center" vertical="bottom"/>
    </xf>
    <xf borderId="13" fillId="2" fontId="12" numFmtId="0" xfId="0" applyAlignment="1" applyBorder="1" applyFont="1">
      <alignment horizontal="center" vertical="bottom"/>
    </xf>
    <xf borderId="13" fillId="2" fontId="12" numFmtId="166" xfId="0" applyAlignment="1" applyBorder="1" applyFont="1" applyNumberFormat="1">
      <alignment horizontal="center" vertical="bottom"/>
    </xf>
    <xf borderId="13" fillId="2" fontId="12" numFmtId="0" xfId="0" applyAlignment="1" applyBorder="1" applyFont="1">
      <alignment readingOrder="0" vertical="bottom"/>
    </xf>
    <xf borderId="13" fillId="2" fontId="12" numFmtId="168" xfId="0" applyAlignment="1" applyBorder="1" applyFont="1" applyNumberFormat="1">
      <alignment horizontal="right" vertical="bottom"/>
    </xf>
    <xf borderId="4" fillId="2" fontId="12" numFmtId="0" xfId="0" applyAlignment="1" applyBorder="1" applyFont="1">
      <alignment horizontal="center" readingOrder="0" vertical="bottom"/>
    </xf>
    <xf borderId="5" fillId="2" fontId="3" numFmtId="166" xfId="0" applyBorder="1" applyFont="1" applyNumberFormat="1"/>
    <xf borderId="5" fillId="2" fontId="12" numFmtId="0" xfId="0" applyAlignment="1" applyBorder="1" applyFont="1">
      <alignment horizontal="center" readingOrder="0" shrinkToFit="0" wrapText="1"/>
    </xf>
    <xf borderId="5" fillId="2" fontId="12" numFmtId="168" xfId="0" applyAlignment="1" applyBorder="1" applyFont="1" applyNumberFormat="1">
      <alignment horizontal="right" readingOrder="0" vertical="bottom"/>
    </xf>
    <xf borderId="7" fillId="2" fontId="11" numFmtId="0" xfId="0" applyAlignment="1" applyBorder="1" applyFont="1">
      <alignment horizontal="center" readingOrder="0" vertical="center"/>
    </xf>
    <xf borderId="5" fillId="2" fontId="3" numFmtId="166" xfId="0" applyAlignment="1" applyBorder="1" applyFont="1" applyNumberFormat="1">
      <alignment vertical="bottom"/>
    </xf>
    <xf borderId="11" fillId="2" fontId="12" numFmtId="0" xfId="0" applyAlignment="1" applyBorder="1" applyFont="1">
      <alignment horizontal="left" readingOrder="0" vertical="center"/>
    </xf>
    <xf borderId="5" fillId="5" fontId="11" numFmtId="168" xfId="0" applyAlignment="1" applyBorder="1" applyFont="1" applyNumberFormat="1">
      <alignment horizontal="right" readingOrder="0" vertical="bottom"/>
    </xf>
    <xf borderId="5" fillId="2" fontId="22" numFmtId="168" xfId="0" applyAlignment="1" applyBorder="1" applyFont="1" applyNumberFormat="1">
      <alignment horizontal="center" readingOrder="0"/>
    </xf>
    <xf borderId="24" fillId="2" fontId="22" numFmtId="168" xfId="0" applyAlignment="1" applyBorder="1" applyFont="1" applyNumberFormat="1">
      <alignment readingOrder="0"/>
    </xf>
    <xf borderId="25" fillId="2" fontId="22" numFmtId="168" xfId="0" applyAlignment="1" applyBorder="1" applyFont="1" applyNumberFormat="1">
      <alignment readingOrder="0"/>
    </xf>
    <xf borderId="20" fillId="2" fontId="12" numFmtId="0" xfId="0" applyAlignment="1" applyBorder="1" applyFont="1">
      <alignment horizontal="center" readingOrder="0"/>
    </xf>
    <xf borderId="2" fillId="2" fontId="10" numFmtId="0" xfId="0" applyAlignment="1" applyBorder="1" applyFont="1">
      <alignment horizontal="center" readingOrder="0"/>
    </xf>
    <xf borderId="2" fillId="2" fontId="11" numFmtId="168" xfId="0" applyAlignment="1" applyBorder="1" applyFont="1" applyNumberFormat="1">
      <alignment readingOrder="0"/>
    </xf>
    <xf borderId="21" fillId="2" fontId="11" numFmtId="0" xfId="0" applyAlignment="1" applyBorder="1" applyFont="1">
      <alignment horizontal="left" readingOrder="0" vertical="center"/>
    </xf>
    <xf borderId="23" fillId="5" fontId="11" numFmtId="168" xfId="0" applyAlignment="1" applyBorder="1" applyFont="1" applyNumberFormat="1">
      <alignment readingOrder="0"/>
    </xf>
    <xf borderId="23" fillId="2" fontId="12" numFmtId="168" xfId="0" applyAlignment="1" applyBorder="1" applyFont="1" applyNumberFormat="1">
      <alignment readingOrder="0"/>
    </xf>
    <xf borderId="9" fillId="2" fontId="2" numFmtId="168" xfId="0" applyBorder="1" applyFont="1" applyNumberFormat="1"/>
    <xf borderId="9" fillId="2" fontId="23" numFmtId="0" xfId="0" applyBorder="1" applyFont="1"/>
    <xf borderId="23" fillId="2" fontId="11" numFmtId="168" xfId="0" applyAlignment="1" applyBorder="1" applyFont="1" applyNumberFormat="1">
      <alignment readingOrder="0"/>
    </xf>
    <xf borderId="26" fillId="2" fontId="11" numFmtId="0" xfId="0" applyAlignment="1" applyBorder="1" applyFont="1">
      <alignment horizontal="center" readingOrder="0" vertical="center"/>
    </xf>
    <xf borderId="7" fillId="2" fontId="12" numFmtId="0" xfId="0" applyAlignment="1" applyBorder="1" applyFont="1">
      <alignment horizontal="left" readingOrder="0" vertical="center"/>
    </xf>
    <xf borderId="4" fillId="4" fontId="12" numFmtId="0" xfId="0" applyAlignment="1" applyBorder="1" applyFont="1">
      <alignment horizontal="center" readingOrder="0"/>
    </xf>
    <xf borderId="5" fillId="4" fontId="10" numFmtId="0" xfId="0" applyAlignment="1" applyBorder="1" applyFont="1">
      <alignment horizontal="center" readingOrder="0"/>
    </xf>
    <xf borderId="5" fillId="4" fontId="12" numFmtId="166" xfId="0" applyAlignment="1" applyBorder="1" applyFont="1" applyNumberFormat="1">
      <alignment horizontal="center" readingOrder="0"/>
    </xf>
    <xf borderId="5" fillId="4" fontId="12" numFmtId="0" xfId="0" applyAlignment="1" applyBorder="1" applyFont="1">
      <alignment horizontal="center" readingOrder="0"/>
    </xf>
    <xf borderId="11" fillId="4" fontId="12" numFmtId="0" xfId="0" applyAlignment="1" applyBorder="1" applyFont="1">
      <alignment horizontal="center" readingOrder="0" vertical="center"/>
    </xf>
    <xf borderId="23" fillId="2" fontId="22" numFmtId="168" xfId="0" applyAlignment="1" applyBorder="1" applyFont="1" applyNumberFormat="1">
      <alignment readingOrder="0"/>
    </xf>
    <xf borderId="15" fillId="2" fontId="4" numFmtId="0" xfId="0" applyAlignment="1" applyBorder="1" applyFont="1">
      <alignment horizontal="center"/>
    </xf>
    <xf borderId="16" fillId="2" fontId="3" numFmtId="0" xfId="0" applyAlignment="1" applyBorder="1" applyFont="1">
      <alignment horizontal="center" vertical="center"/>
    </xf>
    <xf borderId="16" fillId="2" fontId="4" numFmtId="166" xfId="0" applyAlignment="1" applyBorder="1" applyFont="1" applyNumberFormat="1">
      <alignment horizontal="center"/>
    </xf>
    <xf borderId="16" fillId="2" fontId="4" numFmtId="0" xfId="0" applyAlignment="1" applyBorder="1" applyFont="1">
      <alignment horizontal="center"/>
    </xf>
    <xf borderId="16" fillId="2" fontId="14" numFmtId="168" xfId="0" applyBorder="1" applyFont="1" applyNumberFormat="1"/>
    <xf borderId="25" fillId="2" fontId="11" numFmtId="168" xfId="0" applyAlignment="1" applyBorder="1" applyFont="1" applyNumberFormat="1">
      <alignment readingOrder="0"/>
    </xf>
    <xf borderId="27" fillId="2" fontId="13" numFmtId="168" xfId="0" applyAlignment="1" applyBorder="1" applyFont="1" applyNumberFormat="1">
      <alignment readingOrder="0"/>
    </xf>
    <xf borderId="7" fillId="2" fontId="25" numFmtId="0" xfId="0" applyAlignment="1" applyBorder="1" applyFont="1">
      <alignment horizontal="center" readingOrder="0" vertical="center"/>
    </xf>
    <xf borderId="22" fillId="5" fontId="18" numFmtId="168" xfId="0" applyAlignment="1" applyBorder="1" applyFont="1" applyNumberFormat="1">
      <alignment readingOrder="0"/>
    </xf>
    <xf borderId="22" fillId="2" fontId="13" numFmtId="168" xfId="0" applyAlignment="1" applyBorder="1" applyFont="1" applyNumberFormat="1">
      <alignment readingOrder="0"/>
    </xf>
    <xf borderId="0" fillId="2" fontId="4" numFmtId="0" xfId="0" applyAlignment="1" applyFont="1">
      <alignment horizontal="center" readingOrder="0"/>
    </xf>
    <xf borderId="22" fillId="2" fontId="18" numFmtId="168" xfId="0" applyAlignment="1" applyBorder="1" applyFont="1" applyNumberFormat="1">
      <alignment readingOrder="0"/>
    </xf>
    <xf borderId="8" fillId="2" fontId="26" numFmtId="0" xfId="0" applyAlignment="1" applyBorder="1" applyFont="1">
      <alignment readingOrder="0"/>
    </xf>
    <xf borderId="9" fillId="2" fontId="26" numFmtId="0" xfId="0" applyAlignment="1" applyBorder="1" applyFont="1">
      <alignment readingOrder="0"/>
    </xf>
    <xf borderId="26" fillId="2" fontId="14" numFmtId="0" xfId="0" applyAlignment="1" applyBorder="1" applyFont="1">
      <alignment horizontal="center" vertical="center"/>
    </xf>
    <xf borderId="2" fillId="2" fontId="12" numFmtId="0" xfId="0" applyAlignment="1" applyBorder="1" applyFont="1">
      <alignment horizontal="center" readingOrder="0" vertical="center"/>
    </xf>
    <xf borderId="19" fillId="2" fontId="12" numFmtId="166" xfId="0" applyAlignment="1" applyBorder="1" applyFont="1" applyNumberFormat="1">
      <alignment horizontal="center" readingOrder="0"/>
    </xf>
    <xf borderId="2" fillId="2" fontId="12" numFmtId="168" xfId="0" applyAlignment="1" applyBorder="1" applyFont="1" applyNumberFormat="1">
      <alignment readingOrder="0"/>
    </xf>
    <xf borderId="5" fillId="2" fontId="12" numFmtId="0" xfId="0" applyAlignment="1" applyBorder="1" applyFont="1">
      <alignment horizontal="center" readingOrder="0" vertical="center"/>
    </xf>
    <xf borderId="0" fillId="2" fontId="4" numFmtId="0" xfId="0" applyFont="1"/>
    <xf borderId="5" fillId="6" fontId="12" numFmtId="0" xfId="0" applyAlignment="1" applyBorder="1" applyFill="1" applyFont="1">
      <alignment horizontal="center" readingOrder="0"/>
    </xf>
    <xf borderId="16" fillId="2" fontId="3" numFmtId="166" xfId="0" applyAlignment="1" applyBorder="1" applyFont="1" applyNumberFormat="1">
      <alignment horizontal="center"/>
    </xf>
    <xf borderId="16" fillId="2" fontId="3" numFmtId="0" xfId="0" applyAlignment="1" applyBorder="1" applyFont="1">
      <alignment horizontal="center"/>
    </xf>
    <xf borderId="16" fillId="2" fontId="27" numFmtId="168" xfId="0" applyBorder="1" applyFont="1" applyNumberFormat="1"/>
    <xf borderId="21" fillId="2" fontId="28" numFmtId="0" xfId="0" applyAlignment="1" applyBorder="1" applyFont="1">
      <alignment horizontal="center" readingOrder="0" vertical="center"/>
    </xf>
    <xf borderId="2" fillId="2" fontId="18" numFmtId="168" xfId="0" applyAlignment="1" applyBorder="1" applyFont="1" applyNumberFormat="1">
      <alignment readingOrder="0"/>
    </xf>
    <xf borderId="11" fillId="2" fontId="22" numFmtId="0" xfId="0" applyAlignment="1" applyBorder="1" applyFont="1">
      <alignment horizontal="center" readingOrder="0" vertical="center"/>
    </xf>
    <xf borderId="11" fillId="2" fontId="29" numFmtId="0" xfId="0" applyAlignment="1" applyBorder="1" applyFont="1">
      <alignment horizontal="center" vertical="center"/>
    </xf>
    <xf borderId="11" fillId="2" fontId="18" numFmtId="0" xfId="0" applyAlignment="1" applyBorder="1" applyFont="1">
      <alignment horizontal="center" readingOrder="0" vertical="center"/>
    </xf>
    <xf borderId="23" fillId="2" fontId="27" numFmtId="168" xfId="0" applyBorder="1" applyFont="1" applyNumberFormat="1"/>
    <xf borderId="5" fillId="2" fontId="3" numFmtId="168" xfId="0" applyBorder="1" applyFont="1" applyNumberFormat="1"/>
    <xf borderId="24" fillId="2" fontId="27" numFmtId="168" xfId="0" applyBorder="1" applyFont="1" applyNumberFormat="1"/>
    <xf borderId="28" fillId="2" fontId="4" numFmtId="0" xfId="0" applyBorder="1" applyFont="1"/>
    <xf borderId="29" fillId="2" fontId="11" numFmtId="0" xfId="0" applyAlignment="1" applyBorder="1" applyFont="1">
      <alignment horizontal="center" readingOrder="0" vertical="center"/>
    </xf>
    <xf borderId="5" fillId="2" fontId="13" numFmtId="0" xfId="0" applyAlignment="1" applyBorder="1" applyFont="1">
      <alignment horizontal="center" readingOrder="0"/>
    </xf>
    <xf borderId="5" fillId="2" fontId="30" numFmtId="0" xfId="0" applyAlignment="1" applyBorder="1" applyFont="1">
      <alignment horizontal="center" readingOrder="0"/>
    </xf>
    <xf borderId="23" fillId="2" fontId="13" numFmtId="168" xfId="0" applyAlignment="1" applyBorder="1" applyFont="1" applyNumberFormat="1">
      <alignment readingOrder="0"/>
    </xf>
    <xf borderId="30" fillId="2" fontId="11" numFmtId="0" xfId="0" applyAlignment="1" applyBorder="1" applyFont="1">
      <alignment horizontal="center" readingOrder="0" vertical="center"/>
    </xf>
    <xf borderId="30" fillId="2" fontId="18" numFmtId="0" xfId="0" applyAlignment="1" applyBorder="1" applyFont="1">
      <alignment horizontal="center" readingOrder="0"/>
    </xf>
    <xf borderId="30" fillId="2" fontId="14" numFmtId="0" xfId="0" applyAlignment="1" applyBorder="1" applyFont="1">
      <alignment horizontal="center" vertical="center"/>
    </xf>
    <xf borderId="31" fillId="2" fontId="11" numFmtId="0" xfId="0" applyAlignment="1" applyBorder="1" applyFont="1">
      <alignment horizontal="center" readingOrder="0" vertical="center"/>
    </xf>
    <xf borderId="32" fillId="2" fontId="2" numFmtId="0" xfId="0" applyBorder="1" applyFont="1"/>
    <xf borderId="2" fillId="2" fontId="11" numFmtId="166" xfId="0" applyAlignment="1" applyBorder="1" applyFont="1" applyNumberFormat="1">
      <alignment horizontal="center" readingOrder="0"/>
    </xf>
    <xf borderId="21" fillId="2" fontId="18" numFmtId="0" xfId="0" applyAlignment="1" applyBorder="1" applyFont="1">
      <alignment horizontal="center" readingOrder="0" vertical="center"/>
    </xf>
    <xf borderId="10" fillId="0" fontId="31" numFmtId="0" xfId="0" applyBorder="1" applyFont="1"/>
    <xf borderId="23" fillId="5" fontId="32" numFmtId="168" xfId="0" applyBorder="1" applyFont="1" applyNumberFormat="1"/>
    <xf borderId="11" fillId="2" fontId="28" numFmtId="0" xfId="0" applyAlignment="1" applyBorder="1" applyFont="1">
      <alignment horizontal="center" readingOrder="0" vertical="center"/>
    </xf>
    <xf borderId="11" fillId="2" fontId="13" numFmtId="0" xfId="0" applyAlignment="1" applyBorder="1" applyFont="1">
      <alignment horizontal="center" readingOrder="0" vertical="center"/>
    </xf>
    <xf borderId="5" fillId="2" fontId="11" numFmtId="169" xfId="0" applyAlignment="1" applyBorder="1" applyFont="1" applyNumberFormat="1">
      <alignment horizontal="center" readingOrder="0"/>
    </xf>
    <xf borderId="5" fillId="2" fontId="3" numFmtId="0" xfId="0" applyAlignment="1" applyBorder="1" applyFont="1">
      <alignment horizontal="center" readingOrder="0"/>
    </xf>
    <xf borderId="23" fillId="2" fontId="32" numFmtId="168" xfId="0" applyBorder="1" applyFont="1" applyNumberFormat="1"/>
    <xf borderId="23" fillId="2" fontId="22" numFmtId="168" xfId="0" applyAlignment="1" applyBorder="1" applyFont="1" applyNumberFormat="1">
      <alignment horizontal="right" readingOrder="0"/>
    </xf>
    <xf borderId="5" fillId="2" fontId="4" numFmtId="0" xfId="0" applyBorder="1" applyFont="1"/>
    <xf borderId="26" fillId="2" fontId="18" numFmtId="0" xfId="0" applyAlignment="1" applyBorder="1" applyFont="1">
      <alignment horizontal="center" readingOrder="0" vertical="center"/>
    </xf>
    <xf borderId="5" fillId="7" fontId="12" numFmtId="0" xfId="0" applyAlignment="1" applyBorder="1" applyFill="1" applyFont="1">
      <alignment horizontal="center" readingOrder="0"/>
    </xf>
    <xf borderId="5" fillId="2" fontId="10" numFmtId="164" xfId="0" applyAlignment="1" applyBorder="1" applyFont="1" applyNumberFormat="1">
      <alignment readingOrder="0"/>
    </xf>
    <xf borderId="5" fillId="2" fontId="27" numFmtId="168" xfId="0" applyBorder="1" applyFont="1" applyNumberFormat="1"/>
    <xf borderId="5" fillId="5" fontId="32" numFmtId="168" xfId="0" applyBorder="1" applyFont="1" applyNumberFormat="1"/>
    <xf borderId="5" fillId="2" fontId="32" numFmtId="168" xfId="0" applyBorder="1" applyFont="1" applyNumberFormat="1"/>
    <xf borderId="14" fillId="0" fontId="31" numFmtId="0" xfId="0" applyBorder="1" applyFont="1"/>
    <xf borderId="13" fillId="2" fontId="4" numFmtId="0" xfId="0" applyAlignment="1" applyBorder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2" fontId="4" numFmtId="166" xfId="0" applyAlignment="1" applyBorder="1" applyFont="1" applyNumberFormat="1">
      <alignment horizontal="center"/>
    </xf>
    <xf borderId="13" fillId="2" fontId="3" numFmtId="168" xfId="0" applyBorder="1" applyFont="1" applyNumberFormat="1"/>
    <xf borderId="13" fillId="2" fontId="27" numFmtId="168" xfId="0" applyBorder="1" applyFont="1" applyNumberFormat="1"/>
    <xf borderId="33" fillId="2" fontId="12" numFmtId="0" xfId="0" applyAlignment="1" applyBorder="1" applyFont="1">
      <alignment horizontal="center" readingOrder="0"/>
    </xf>
    <xf borderId="34" fillId="2" fontId="10" numFmtId="0" xfId="0" applyAlignment="1" applyBorder="1" applyFont="1">
      <alignment horizontal="center" readingOrder="0"/>
    </xf>
    <xf borderId="34" fillId="2" fontId="33" numFmtId="169" xfId="0" applyAlignment="1" applyBorder="1" applyFont="1" applyNumberFormat="1">
      <alignment horizontal="center" readingOrder="0"/>
    </xf>
    <xf borderId="34" fillId="2" fontId="12" numFmtId="166" xfId="0" applyAlignment="1" applyBorder="1" applyFont="1" applyNumberFormat="1">
      <alignment horizontal="center" readingOrder="0"/>
    </xf>
    <xf borderId="34" fillId="2" fontId="22" numFmtId="166" xfId="0" applyAlignment="1" applyBorder="1" applyFont="1" applyNumberFormat="1">
      <alignment horizontal="center" readingOrder="0"/>
    </xf>
    <xf borderId="34" fillId="2" fontId="12" numFmtId="0" xfId="0" applyAlignment="1" applyBorder="1" applyFont="1">
      <alignment horizontal="center" readingOrder="0"/>
    </xf>
    <xf borderId="34" fillId="2" fontId="12" numFmtId="168" xfId="0" applyAlignment="1" applyBorder="1" applyFont="1" applyNumberFormat="1">
      <alignment readingOrder="0"/>
    </xf>
    <xf borderId="34" fillId="2" fontId="13" numFmtId="168" xfId="0" applyAlignment="1" applyBorder="1" applyFont="1" applyNumberFormat="1">
      <alignment readingOrder="0"/>
    </xf>
    <xf borderId="5" fillId="2" fontId="10" numFmtId="169" xfId="0" applyAlignment="1" applyBorder="1" applyFont="1" applyNumberFormat="1">
      <alignment horizontal="center" readingOrder="0"/>
    </xf>
    <xf borderId="5" fillId="4" fontId="12" numFmtId="168" xfId="0" applyAlignment="1" applyBorder="1" applyFont="1" applyNumberFormat="1">
      <alignment readingOrder="0"/>
    </xf>
    <xf borderId="30" fillId="2" fontId="26" numFmtId="0" xfId="0" applyAlignment="1" applyBorder="1" applyFont="1">
      <alignment horizontal="left" readingOrder="0" vertical="center"/>
    </xf>
    <xf borderId="30" fillId="2" fontId="17" numFmtId="0" xfId="0" applyAlignment="1" applyBorder="1" applyFont="1">
      <alignment horizontal="center" readingOrder="0" vertical="center"/>
    </xf>
    <xf borderId="5" fillId="2" fontId="34" numFmtId="169" xfId="0" applyAlignment="1" applyBorder="1" applyFont="1" applyNumberFormat="1">
      <alignment horizontal="center" readingOrder="0"/>
    </xf>
    <xf borderId="5" fillId="2" fontId="35" numFmtId="168" xfId="0" applyBorder="1" applyFont="1" applyNumberFormat="1"/>
    <xf borderId="30" fillId="2" fontId="22" numFmtId="0" xfId="0" applyAlignment="1" applyBorder="1" applyFont="1">
      <alignment horizontal="center" readingOrder="0" vertical="center"/>
    </xf>
    <xf borderId="5" fillId="2" fontId="29" numFmtId="168" xfId="0" applyBorder="1" applyFont="1" applyNumberFormat="1"/>
    <xf borderId="4" fillId="7" fontId="12" numFmtId="0" xfId="0" applyAlignment="1" applyBorder="1" applyFont="1">
      <alignment horizontal="center" readingOrder="0"/>
    </xf>
    <xf borderId="23" fillId="2" fontId="12" numFmtId="166" xfId="0" applyAlignment="1" applyBorder="1" applyFont="1" applyNumberFormat="1">
      <alignment horizontal="center" readingOrder="0"/>
    </xf>
    <xf borderId="23" fillId="2" fontId="12" numFmtId="0" xfId="0" applyAlignment="1" applyBorder="1" applyFont="1">
      <alignment horizontal="center" readingOrder="0"/>
    </xf>
    <xf borderId="20" fillId="2" fontId="13" numFmtId="168" xfId="0" applyAlignment="1" applyBorder="1" applyFont="1" applyNumberFormat="1">
      <alignment readingOrder="0"/>
    </xf>
    <xf borderId="35" fillId="2" fontId="36" numFmtId="0" xfId="0" applyAlignment="1" applyBorder="1" applyFont="1">
      <alignment horizontal="center" readingOrder="0" vertical="center"/>
    </xf>
    <xf borderId="23" fillId="4" fontId="12" numFmtId="0" xfId="0" applyAlignment="1" applyBorder="1" applyFont="1">
      <alignment horizontal="center" readingOrder="0"/>
    </xf>
    <xf borderId="30" fillId="4" fontId="11" numFmtId="0" xfId="0" applyAlignment="1" applyBorder="1" applyFont="1">
      <alignment horizontal="center" readingOrder="0" vertical="center"/>
    </xf>
    <xf borderId="30" fillId="2" fontId="37" numFmtId="0" xfId="0" applyAlignment="1" applyBorder="1" applyFont="1">
      <alignment horizontal="center" readingOrder="0" vertical="center"/>
    </xf>
    <xf borderId="36" fillId="2" fontId="27" numFmtId="168" xfId="0" applyBorder="1" applyFont="1" applyNumberFormat="1"/>
    <xf borderId="37" fillId="2" fontId="12" numFmtId="0" xfId="0" applyAlignment="1" applyBorder="1" applyFont="1">
      <alignment horizontal="center" readingOrder="0"/>
    </xf>
    <xf borderId="38" fillId="2" fontId="4" numFmtId="0" xfId="0" applyAlignment="1" applyBorder="1" applyFont="1">
      <alignment horizontal="center"/>
    </xf>
    <xf borderId="38" fillId="2" fontId="3" numFmtId="166" xfId="0" applyAlignment="1" applyBorder="1" applyFont="1" applyNumberFormat="1">
      <alignment horizontal="center"/>
    </xf>
    <xf borderId="38" fillId="2" fontId="3" numFmtId="0" xfId="0" applyAlignment="1" applyBorder="1" applyFont="1">
      <alignment horizontal="center"/>
    </xf>
    <xf borderId="39" fillId="2" fontId="14" numFmtId="168" xfId="0" applyBorder="1" applyFont="1" applyNumberFormat="1"/>
    <xf borderId="40" fillId="2" fontId="32" numFmtId="168" xfId="0" applyBorder="1" applyFont="1" applyNumberFormat="1"/>
    <xf borderId="41" fillId="2" fontId="14" numFmtId="0" xfId="0" applyAlignment="1" applyBorder="1" applyFont="1">
      <alignment horizontal="center" vertical="center"/>
    </xf>
    <xf borderId="19" fillId="2" fontId="12" numFmtId="0" xfId="0" applyAlignment="1" applyBorder="1" applyFont="1">
      <alignment horizontal="center" readingOrder="0"/>
    </xf>
    <xf borderId="19" fillId="2" fontId="10" numFmtId="0" xfId="0" applyAlignment="1" applyBorder="1" applyFont="1">
      <alignment horizontal="center" readingOrder="0"/>
    </xf>
    <xf borderId="19" fillId="2" fontId="11" numFmtId="168" xfId="0" applyAlignment="1" applyBorder="1" applyFont="1" applyNumberFormat="1">
      <alignment readingOrder="0"/>
    </xf>
    <xf borderId="19" fillId="2" fontId="13" numFmtId="168" xfId="0" applyAlignment="1" applyBorder="1" applyFont="1" applyNumberFormat="1">
      <alignment readingOrder="0"/>
    </xf>
    <xf borderId="5" fillId="8" fontId="18" numFmtId="168" xfId="0" applyAlignment="1" applyBorder="1" applyFill="1" applyFont="1" applyNumberFormat="1">
      <alignment readingOrder="0"/>
    </xf>
    <xf borderId="23" fillId="2" fontId="18" numFmtId="168" xfId="0" applyAlignment="1" applyBorder="1" applyFont="1" applyNumberFormat="1">
      <alignment readingOrder="0"/>
    </xf>
    <xf borderId="11" fillId="2" fontId="36" numFmtId="0" xfId="0" applyAlignment="1" applyBorder="1" applyFont="1">
      <alignment horizontal="center" readingOrder="0" vertical="center"/>
    </xf>
    <xf borderId="16" fillId="2" fontId="3" numFmtId="168" xfId="0" applyBorder="1" applyFont="1" applyNumberFormat="1"/>
    <xf borderId="25" fillId="2" fontId="3" numFmtId="168" xfId="0" applyBorder="1" applyFont="1" applyNumberFormat="1"/>
    <xf borderId="17" fillId="2" fontId="5" numFmtId="0" xfId="0" applyBorder="1" applyFont="1"/>
    <xf borderId="4" fillId="6" fontId="12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5" fillId="2" fontId="27" numFmtId="168" xfId="0" applyAlignment="1" applyBorder="1" applyFont="1" applyNumberFormat="1">
      <alignment readingOrder="0"/>
    </xf>
    <xf borderId="5" fillId="5" fontId="32" numFmtId="168" xfId="0" applyAlignment="1" applyBorder="1" applyFont="1" applyNumberFormat="1">
      <alignment readingOrder="0"/>
    </xf>
    <xf borderId="5" fillId="2" fontId="32" numFmtId="168" xfId="0" applyAlignment="1" applyBorder="1" applyFont="1" applyNumberFormat="1">
      <alignment readingOrder="0"/>
    </xf>
    <xf borderId="17" fillId="2" fontId="14" numFmtId="0" xfId="0" applyAlignment="1" applyBorder="1" applyFont="1">
      <alignment horizontal="center" vertical="center"/>
    </xf>
    <xf borderId="10" fillId="2" fontId="11" numFmtId="170" xfId="0" applyAlignment="1" applyBorder="1" applyFont="1" applyNumberFormat="1">
      <alignment readingOrder="0" vertical="center"/>
    </xf>
    <xf borderId="5" fillId="4" fontId="12" numFmtId="169" xfId="0" applyAlignment="1" applyBorder="1" applyFont="1" applyNumberFormat="1">
      <alignment horizontal="center" readingOrder="0"/>
    </xf>
    <xf borderId="5" fillId="7" fontId="10" numFmtId="0" xfId="0" applyAlignment="1" applyBorder="1" applyFont="1">
      <alignment horizontal="center" readingOrder="0"/>
    </xf>
    <xf borderId="5" fillId="2" fontId="13" numFmtId="168" xfId="0" applyAlignment="1" applyBorder="1" applyFont="1" applyNumberFormat="1">
      <alignment readingOrder="0" vertical="center"/>
    </xf>
    <xf borderId="5" fillId="2" fontId="12" numFmtId="168" xfId="0" applyAlignment="1" applyBorder="1" applyFont="1" applyNumberFormat="1">
      <alignment readingOrder="0" vertical="center"/>
    </xf>
    <xf borderId="0" fillId="2" fontId="2" numFmtId="0" xfId="0" applyFont="1"/>
    <xf borderId="5" fillId="4" fontId="18" numFmtId="166" xfId="0" applyAlignment="1" applyBorder="1" applyFont="1" applyNumberFormat="1">
      <alignment horizontal="center" readingOrder="0"/>
    </xf>
    <xf borderId="0" fillId="2" fontId="16" numFmtId="0" xfId="0" applyAlignment="1" applyFont="1">
      <alignment horizontal="center" readingOrder="0" shrinkToFit="0" wrapText="1"/>
    </xf>
    <xf borderId="9" fillId="2" fontId="16" numFmtId="0" xfId="0" applyAlignment="1" applyBorder="1" applyFont="1">
      <alignment horizontal="center" readingOrder="0" shrinkToFit="0" wrapText="1"/>
    </xf>
    <xf borderId="5" fillId="5" fontId="18" numFmtId="168" xfId="0" applyAlignment="1" applyBorder="1" applyFont="1" applyNumberFormat="1">
      <alignment readingOrder="0" vertical="center"/>
    </xf>
    <xf borderId="13" fillId="2" fontId="4" numFmtId="0" xfId="0" applyBorder="1" applyFont="1"/>
    <xf borderId="13" fillId="2" fontId="3" numFmtId="166" xfId="0" applyAlignment="1" applyBorder="1" applyFont="1" applyNumberFormat="1">
      <alignment horizontal="center"/>
    </xf>
    <xf borderId="13" fillId="2" fontId="3" numFmtId="0" xfId="0" applyAlignment="1" applyBorder="1" applyFont="1">
      <alignment horizontal="center"/>
    </xf>
    <xf borderId="13" fillId="2" fontId="14" numFmtId="168" xfId="0" applyBorder="1" applyFont="1" applyNumberFormat="1"/>
    <xf borderId="16" fillId="2" fontId="4" numFmtId="0" xfId="0" applyBorder="1" applyFont="1"/>
    <xf borderId="10" fillId="2" fontId="6" numFmtId="171" xfId="0" applyAlignment="1" applyBorder="1" applyFont="1" applyNumberFormat="1">
      <alignment horizontal="center" readingOrder="0" vertical="center"/>
    </xf>
    <xf borderId="21" fillId="2" fontId="11" numFmtId="0" xfId="0" applyAlignment="1" applyBorder="1" applyFont="1">
      <alignment horizontal="center" readingOrder="0" vertical="center"/>
    </xf>
    <xf borderId="5" fillId="5" fontId="13" numFmtId="168" xfId="0" applyAlignment="1" applyBorder="1" applyFont="1" applyNumberFormat="1">
      <alignment readingOrder="0"/>
    </xf>
    <xf borderId="5" fillId="2" fontId="20" numFmtId="166" xfId="0" applyAlignment="1" applyBorder="1" applyFont="1" applyNumberFormat="1">
      <alignment horizontal="center" readingOrder="0"/>
    </xf>
    <xf borderId="5" fillId="2" fontId="20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5" fillId="4" fontId="38" numFmtId="168" xfId="0" applyBorder="1" applyFont="1" applyNumberFormat="1"/>
    <xf borderId="5" fillId="2" fontId="38" numFmtId="168" xfId="0" applyBorder="1" applyFont="1" applyNumberFormat="1"/>
    <xf borderId="18" fillId="0" fontId="2" numFmtId="0" xfId="0" applyBorder="1" applyFont="1"/>
    <xf borderId="19" fillId="0" fontId="2" numFmtId="0" xfId="0" applyBorder="1" applyFont="1"/>
    <xf borderId="42" fillId="2" fontId="6" numFmtId="171" xfId="0" applyAlignment="1" applyBorder="1" applyFont="1" applyNumberFormat="1">
      <alignment horizontal="center" readingOrder="0" vertical="center"/>
    </xf>
    <xf borderId="2" fillId="2" fontId="12" numFmtId="169" xfId="0" applyAlignment="1" applyBorder="1" applyFont="1" applyNumberFormat="1">
      <alignment horizontal="center" readingOrder="0"/>
    </xf>
    <xf borderId="43" fillId="2" fontId="11" numFmtId="0" xfId="0" applyAlignment="1" applyBorder="1" applyFont="1">
      <alignment horizontal="center" readingOrder="0" vertical="center"/>
    </xf>
    <xf borderId="44" fillId="0" fontId="31" numFmtId="0" xfId="0" applyBorder="1" applyFont="1"/>
    <xf borderId="29" fillId="2" fontId="14" numFmtId="0" xfId="0" applyAlignment="1" applyBorder="1" applyFont="1">
      <alignment horizontal="center" vertical="center"/>
    </xf>
    <xf borderId="28" fillId="2" fontId="14" numFmtId="0" xfId="0" applyAlignment="1" applyBorder="1" applyFont="1">
      <alignment horizontal="center" vertical="center"/>
    </xf>
    <xf borderId="29" fillId="2" fontId="36" numFmtId="0" xfId="0" applyAlignment="1" applyBorder="1" applyFont="1">
      <alignment horizontal="center" readingOrder="0" vertical="center"/>
    </xf>
    <xf borderId="45" fillId="0" fontId="31" numFmtId="0" xfId="0" applyBorder="1" applyFont="1"/>
    <xf borderId="46" fillId="2" fontId="4" numFmtId="0" xfId="0" applyAlignment="1" applyBorder="1" applyFont="1">
      <alignment horizontal="center"/>
    </xf>
    <xf borderId="46" fillId="2" fontId="3" numFmtId="0" xfId="0" applyAlignment="1" applyBorder="1" applyFont="1">
      <alignment horizontal="center" vertical="center"/>
    </xf>
    <xf borderId="46" fillId="2" fontId="4" numFmtId="166" xfId="0" applyAlignment="1" applyBorder="1" applyFont="1" applyNumberFormat="1">
      <alignment horizontal="center"/>
    </xf>
    <xf borderId="46" fillId="2" fontId="3" numFmtId="168" xfId="0" applyBorder="1" applyFont="1" applyNumberFormat="1"/>
    <xf borderId="47" fillId="2" fontId="3" numFmtId="168" xfId="0" applyBorder="1" applyFont="1" applyNumberFormat="1"/>
    <xf borderId="19" fillId="2" fontId="27" numFmtId="168" xfId="0" applyBorder="1" applyFont="1" applyNumberFormat="1"/>
    <xf borderId="19" fillId="5" fontId="32" numFmtId="168" xfId="0" applyBorder="1" applyFont="1" applyNumberFormat="1"/>
    <xf borderId="19" fillId="2" fontId="32" numFmtId="168" xfId="0" applyBorder="1" applyFont="1" applyNumberFormat="1"/>
    <xf borderId="11" fillId="2" fontId="16" numFmtId="0" xfId="0" applyAlignment="1" applyBorder="1" applyFont="1">
      <alignment horizontal="center" readingOrder="0" vertical="center"/>
    </xf>
    <xf borderId="5" fillId="6" fontId="10" numFmtId="0" xfId="0" applyAlignment="1" applyBorder="1" applyFont="1">
      <alignment horizontal="center" readingOrder="0"/>
    </xf>
    <xf borderId="5" fillId="6" fontId="12" numFmtId="169" xfId="0" applyAlignment="1" applyBorder="1" applyFont="1" applyNumberFormat="1">
      <alignment horizontal="center" readingOrder="0"/>
    </xf>
    <xf borderId="5" fillId="6" fontId="12" numFmtId="166" xfId="0" applyAlignment="1" applyBorder="1" applyFont="1" applyNumberFormat="1">
      <alignment horizontal="center" readingOrder="0"/>
    </xf>
    <xf borderId="5" fillId="6" fontId="12" numFmtId="168" xfId="0" applyAlignment="1" applyBorder="1" applyFont="1" applyNumberFormat="1">
      <alignment readingOrder="0"/>
    </xf>
    <xf borderId="19" fillId="6" fontId="27" numFmtId="168" xfId="0" applyAlignment="1" applyBorder="1" applyFont="1" applyNumberFormat="1">
      <alignment readingOrder="0"/>
    </xf>
    <xf borderId="11" fillId="6" fontId="16" numFmtId="0" xfId="0" applyAlignment="1" applyBorder="1" applyFont="1">
      <alignment horizontal="center" readingOrder="0" vertical="center"/>
    </xf>
    <xf borderId="11" fillId="6" fontId="14" numFmtId="0" xfId="0" applyAlignment="1" applyBorder="1" applyFont="1">
      <alignment horizontal="center" vertical="center"/>
    </xf>
    <xf borderId="5" fillId="6" fontId="11" numFmtId="168" xfId="0" applyAlignment="1" applyBorder="1" applyFont="1" applyNumberFormat="1">
      <alignment readingOrder="0"/>
    </xf>
    <xf borderId="19" fillId="5" fontId="32" numFmtId="168" xfId="0" applyAlignment="1" applyBorder="1" applyFont="1" applyNumberFormat="1">
      <alignment readingOrder="0"/>
    </xf>
    <xf borderId="11" fillId="6" fontId="11" numFmtId="0" xfId="0" applyAlignment="1" applyBorder="1" applyFont="1">
      <alignment horizontal="center" readingOrder="0" vertical="center"/>
    </xf>
    <xf borderId="19" fillId="2" fontId="32" numFmtId="168" xfId="0" applyAlignment="1" applyBorder="1" applyFont="1" applyNumberFormat="1">
      <alignment readingOrder="0"/>
    </xf>
    <xf borderId="5" fillId="2" fontId="33" numFmtId="0" xfId="0" applyAlignment="1" applyBorder="1" applyFont="1">
      <alignment horizontal="center" readingOrder="0"/>
    </xf>
    <xf borderId="7" fillId="2" fontId="17" numFmtId="0" xfId="0" applyAlignment="1" applyBorder="1" applyFont="1">
      <alignment horizontal="center" readingOrder="0" vertical="center"/>
    </xf>
    <xf borderId="5" fillId="7" fontId="12" numFmtId="166" xfId="0" applyAlignment="1" applyBorder="1" applyFont="1" applyNumberFormat="1">
      <alignment horizontal="center" readingOrder="0"/>
    </xf>
    <xf borderId="5" fillId="7" fontId="12" numFmtId="168" xfId="0" applyAlignment="1" applyBorder="1" applyFont="1" applyNumberFormat="1">
      <alignment readingOrder="0"/>
    </xf>
    <xf borderId="11" fillId="2" fontId="36" numFmtId="0" xfId="0" applyAlignment="1" applyBorder="1" applyFont="1">
      <alignment horizontal="left" readingOrder="0" vertical="center"/>
    </xf>
    <xf borderId="9" fillId="0" fontId="16" numFmtId="164" xfId="0" applyAlignment="1" applyBorder="1" applyFont="1" applyNumberFormat="1">
      <alignment readingOrder="0"/>
    </xf>
    <xf borderId="9" fillId="0" fontId="39" numFmtId="0" xfId="0" applyBorder="1" applyFont="1"/>
    <xf borderId="9" fillId="0" fontId="26" numFmtId="164" xfId="0" applyAlignment="1" applyBorder="1" applyFont="1" applyNumberFormat="1">
      <alignment readingOrder="0"/>
    </xf>
    <xf borderId="1" fillId="2" fontId="6" numFmtId="171" xfId="0" applyAlignment="1" applyBorder="1" applyFont="1" applyNumberFormat="1">
      <alignment horizontal="center" readingOrder="0" vertical="center"/>
    </xf>
    <xf borderId="2" fillId="2" fontId="10" numFmtId="169" xfId="0" applyAlignment="1" applyBorder="1" applyFont="1" applyNumberFormat="1">
      <alignment horizontal="center" readingOrder="0"/>
    </xf>
    <xf borderId="48" fillId="0" fontId="2" numFmtId="0" xfId="0" applyBorder="1" applyFont="1"/>
    <xf borderId="19" fillId="9" fontId="32" numFmtId="168" xfId="0" applyBorder="1" applyFill="1" applyFont="1" applyNumberFormat="1"/>
    <xf borderId="5" fillId="9" fontId="18" numFmtId="168" xfId="0" applyAlignment="1" applyBorder="1" applyFont="1" applyNumberFormat="1">
      <alignment readingOrder="0"/>
    </xf>
    <xf borderId="11" fillId="2" fontId="40" numFmtId="0" xfId="0" applyAlignment="1" applyBorder="1" applyFont="1">
      <alignment horizontal="center" readingOrder="0" vertical="center"/>
    </xf>
    <xf borderId="5" fillId="2" fontId="12" numFmtId="168" xfId="0" applyAlignment="1" applyBorder="1" applyFont="1" applyNumberFormat="1">
      <alignment horizontal="right" readingOrder="0"/>
    </xf>
    <xf borderId="5" fillId="9" fontId="32" numFmtId="168" xfId="0" applyBorder="1" applyFont="1" applyNumberFormat="1"/>
    <xf borderId="5" fillId="6" fontId="27" numFmtId="168" xfId="0" applyBorder="1" applyFont="1" applyNumberFormat="1"/>
    <xf borderId="11" fillId="6" fontId="17" numFmtId="0" xfId="0" applyAlignment="1" applyBorder="1" applyFont="1">
      <alignment horizontal="center" readingOrder="0" vertical="center"/>
    </xf>
    <xf borderId="5" fillId="7" fontId="27" numFmtId="168" xfId="0" applyBorder="1" applyFont="1" applyNumberFormat="1"/>
    <xf borderId="11" fillId="7" fontId="26" numFmtId="0" xfId="0" applyAlignment="1" applyBorder="1" applyFont="1">
      <alignment horizontal="center" readingOrder="0" vertical="center"/>
    </xf>
    <xf borderId="5" fillId="9" fontId="27" numFmtId="168" xfId="0" applyBorder="1" applyFont="1" applyNumberFormat="1"/>
    <xf borderId="11" fillId="2" fontId="41" numFmtId="0" xfId="0" applyAlignment="1" applyBorder="1" applyFont="1">
      <alignment horizontal="center" vertical="center"/>
    </xf>
    <xf borderId="11" fillId="2" fontId="26" numFmtId="0" xfId="0" applyAlignment="1" applyBorder="1" applyFont="1">
      <alignment horizontal="center" readingOrder="0" vertical="center"/>
    </xf>
    <xf borderId="5" fillId="2" fontId="12" numFmtId="169" xfId="0" applyAlignment="1" applyBorder="1" applyFont="1" applyNumberFormat="1">
      <alignment horizontal="center" readingOrder="0" vertical="center"/>
    </xf>
    <xf borderId="5" fillId="2" fontId="12" numFmtId="166" xfId="0" applyAlignment="1" applyBorder="1" applyFont="1" applyNumberFormat="1">
      <alignment horizontal="center" readingOrder="0" vertical="center"/>
    </xf>
    <xf borderId="11" fillId="2" fontId="11" numFmtId="0" xfId="0" applyAlignment="1" applyBorder="1" applyFont="1">
      <alignment horizontal="left" readingOrder="0" shrinkToFit="0" vertical="center" wrapText="1"/>
    </xf>
    <xf borderId="0" fillId="6" fontId="10" numFmtId="0" xfId="0" applyAlignment="1" applyFont="1">
      <alignment horizontal="center" readingOrder="0"/>
    </xf>
    <xf borderId="2" fillId="6" fontId="10" numFmtId="0" xfId="0" applyAlignment="1" applyBorder="1" applyFont="1">
      <alignment horizontal="center" readingOrder="0"/>
    </xf>
    <xf borderId="2" fillId="6" fontId="12" numFmtId="166" xfId="0" applyAlignment="1" applyBorder="1" applyFont="1" applyNumberFormat="1">
      <alignment horizontal="center" readingOrder="0"/>
    </xf>
    <xf borderId="2" fillId="6" fontId="12" numFmtId="0" xfId="0" applyAlignment="1" applyBorder="1" applyFont="1">
      <alignment horizontal="center" readingOrder="0"/>
    </xf>
    <xf borderId="2" fillId="6" fontId="11" numFmtId="168" xfId="0" applyAlignment="1" applyBorder="1" applyFont="1" applyNumberFormat="1">
      <alignment readingOrder="0"/>
    </xf>
    <xf borderId="2" fillId="6" fontId="13" numFmtId="168" xfId="0" applyAlignment="1" applyBorder="1" applyFont="1" applyNumberFormat="1">
      <alignment readingOrder="0"/>
    </xf>
    <xf borderId="21" fillId="6" fontId="11" numFmtId="0" xfId="0" applyAlignment="1" applyBorder="1" applyFont="1">
      <alignment horizontal="center" readingOrder="0" vertical="center"/>
    </xf>
    <xf borderId="5" fillId="6" fontId="20" numFmtId="166" xfId="0" applyAlignment="1" applyBorder="1" applyFont="1" applyNumberFormat="1">
      <alignment horizontal="center" readingOrder="0"/>
    </xf>
    <xf borderId="11" fillId="6" fontId="26" numFmtId="0" xfId="0" applyAlignment="1" applyBorder="1" applyFont="1">
      <alignment horizontal="center" readingOrder="0" vertical="center"/>
    </xf>
    <xf borderId="11" fillId="2" fontId="37" numFmtId="0" xfId="0" applyAlignment="1" applyBorder="1" applyFont="1">
      <alignment horizontal="center" readingOrder="0" vertical="center"/>
    </xf>
    <xf borderId="5" fillId="10" fontId="12" numFmtId="0" xfId="0" applyAlignment="1" applyBorder="1" applyFill="1" applyFont="1">
      <alignment horizontal="center" readingOrder="0"/>
    </xf>
    <xf borderId="5" fillId="10" fontId="10" numFmtId="0" xfId="0" applyAlignment="1" applyBorder="1" applyFont="1">
      <alignment horizontal="center" readingOrder="0"/>
    </xf>
    <xf borderId="2" fillId="6" fontId="12" numFmtId="168" xfId="0" applyAlignment="1" applyBorder="1" applyFont="1" applyNumberFormat="1">
      <alignment horizontal="center" readingOrder="0"/>
    </xf>
    <xf borderId="2" fillId="2" fontId="13" numFmtId="168" xfId="0" applyAlignment="1" applyBorder="1" applyFont="1" applyNumberFormat="1">
      <alignment horizontal="center" readingOrder="0"/>
    </xf>
    <xf borderId="19" fillId="6" fontId="12" numFmtId="0" xfId="0" applyAlignment="1" applyBorder="1" applyFont="1">
      <alignment horizontal="center" readingOrder="0"/>
    </xf>
    <xf borderId="19" fillId="6" fontId="10" numFmtId="0" xfId="0" applyAlignment="1" applyBorder="1" applyFont="1">
      <alignment horizontal="center" readingOrder="0"/>
    </xf>
    <xf borderId="19" fillId="6" fontId="12" numFmtId="166" xfId="0" applyAlignment="1" applyBorder="1" applyFont="1" applyNumberFormat="1">
      <alignment horizontal="center" readingOrder="0"/>
    </xf>
    <xf borderId="19" fillId="6" fontId="12" numFmtId="168" xfId="0" applyAlignment="1" applyBorder="1" applyFont="1" applyNumberFormat="1">
      <alignment horizontal="center" readingOrder="0"/>
    </xf>
    <xf borderId="19" fillId="2" fontId="27" numFmtId="168" xfId="0" applyAlignment="1" applyBorder="1" applyFont="1" applyNumberFormat="1">
      <alignment horizontal="center"/>
    </xf>
    <xf borderId="0" fillId="6" fontId="4" numFmtId="0" xfId="0" applyAlignment="1" applyFont="1">
      <alignment horizontal="center" readingOrder="0"/>
    </xf>
    <xf borderId="5" fillId="6" fontId="12" numFmtId="168" xfId="0" applyAlignment="1" applyBorder="1" applyFont="1" applyNumberFormat="1">
      <alignment horizontal="center" readingOrder="0"/>
    </xf>
    <xf borderId="5" fillId="6" fontId="11" numFmtId="168" xfId="0" applyAlignment="1" applyBorder="1" applyFont="1" applyNumberFormat="1">
      <alignment horizontal="center" readingOrder="0"/>
    </xf>
    <xf borderId="19" fillId="9" fontId="32" numFmtId="168" xfId="0" applyAlignment="1" applyBorder="1" applyFont="1" applyNumberFormat="1">
      <alignment horizontal="center"/>
    </xf>
    <xf borderId="5" fillId="6" fontId="3" numFmtId="166" xfId="0" applyAlignment="1" applyBorder="1" applyFont="1" applyNumberFormat="1">
      <alignment horizontal="center"/>
    </xf>
    <xf borderId="5" fillId="6" fontId="3" numFmtId="0" xfId="0" applyAlignment="1" applyBorder="1" applyFont="1">
      <alignment horizontal="center"/>
    </xf>
    <xf borderId="5" fillId="6" fontId="14" numFmtId="168" xfId="0" applyAlignment="1" applyBorder="1" applyFont="1" applyNumberFormat="1">
      <alignment horizontal="center"/>
    </xf>
    <xf borderId="19" fillId="2" fontId="32" numFmtId="168" xfId="0" applyAlignment="1" applyBorder="1" applyFont="1" applyNumberFormat="1">
      <alignment horizontal="center"/>
    </xf>
    <xf borderId="5" fillId="6" fontId="4" numFmtId="0" xfId="0" applyAlignment="1" applyBorder="1" applyFont="1">
      <alignment horizontal="center"/>
    </xf>
    <xf borderId="5" fillId="6" fontId="3" numFmtId="168" xfId="0" applyAlignment="1" applyBorder="1" applyFont="1" applyNumberFormat="1">
      <alignment horizontal="center"/>
    </xf>
    <xf borderId="5" fillId="2" fontId="27" numFmtId="168" xfId="0" applyAlignment="1" applyBorder="1" applyFont="1" applyNumberFormat="1">
      <alignment horizontal="center"/>
    </xf>
    <xf borderId="5" fillId="2" fontId="13" numFmtId="168" xfId="0" applyAlignment="1" applyBorder="1" applyFont="1" applyNumberFormat="1">
      <alignment horizontal="center" readingOrder="0"/>
    </xf>
    <xf borderId="11" fillId="2" fontId="11" numFmtId="169" xfId="0" applyAlignment="1" applyBorder="1" applyFont="1" applyNumberFormat="1">
      <alignment horizontal="center" readingOrder="0" vertical="center"/>
    </xf>
    <xf borderId="5" fillId="9" fontId="32" numFmtId="168" xfId="0" applyAlignment="1" applyBorder="1" applyFont="1" applyNumberFormat="1">
      <alignment horizontal="center"/>
    </xf>
    <xf borderId="0" fillId="6" fontId="42" numFmtId="0" xfId="0" applyAlignment="1" applyFont="1">
      <alignment horizontal="center" readingOrder="0"/>
    </xf>
    <xf borderId="5" fillId="10" fontId="43" numFmtId="168" xfId="0" applyAlignment="1" applyBorder="1" applyFont="1" applyNumberFormat="1">
      <alignment horizontal="center"/>
    </xf>
    <xf borderId="49" fillId="2" fontId="14" numFmtId="0" xfId="0" applyAlignment="1" applyBorder="1" applyFont="1">
      <alignment horizontal="center" vertical="center"/>
    </xf>
    <xf borderId="19" fillId="7" fontId="12" numFmtId="0" xfId="0" applyAlignment="1" applyBorder="1" applyFont="1">
      <alignment horizontal="center" readingOrder="0"/>
    </xf>
    <xf borderId="29" fillId="4" fontId="11" numFmtId="0" xfId="0" applyAlignment="1" applyBorder="1" applyFont="1">
      <alignment horizontal="center" readingOrder="0" vertical="center"/>
    </xf>
    <xf borderId="29" fillId="2" fontId="13" numFmtId="168" xfId="0" applyAlignment="1" applyBorder="1" applyFont="1" applyNumberFormat="1">
      <alignment readingOrder="0"/>
    </xf>
    <xf borderId="5" fillId="9" fontId="18" numFmtId="168" xfId="0" applyAlignment="1" applyBorder="1" applyFont="1" applyNumberFormat="1">
      <alignment horizontal="center" readingOrder="0"/>
    </xf>
    <xf borderId="11" fillId="4" fontId="11" numFmtId="169" xfId="0" applyAlignment="1" applyBorder="1" applyFont="1" applyNumberFormat="1">
      <alignment horizontal="center" readingOrder="0" vertical="center"/>
    </xf>
    <xf borderId="22" fillId="9" fontId="18" numFmtId="168" xfId="0" applyAlignment="1" applyBorder="1" applyFont="1" applyNumberFormat="1">
      <alignment readingOrder="0"/>
    </xf>
    <xf borderId="5" fillId="4" fontId="18" numFmtId="168" xfId="0" applyAlignment="1" applyBorder="1" applyFont="1" applyNumberFormat="1">
      <alignment readingOrder="0"/>
    </xf>
    <xf borderId="19" fillId="2" fontId="12" numFmtId="168" xfId="0" applyAlignment="1" applyBorder="1" applyFont="1" applyNumberFormat="1">
      <alignment readingOrder="0"/>
    </xf>
    <xf borderId="23" fillId="9" fontId="18" numFmtId="168" xfId="0" applyAlignment="1" applyBorder="1" applyFont="1" applyNumberFormat="1">
      <alignment readingOrder="0"/>
    </xf>
    <xf borderId="22" fillId="2" fontId="27" numFmtId="168" xfId="0" applyBorder="1" applyFont="1" applyNumberFormat="1"/>
    <xf borderId="22" fillId="9" fontId="32" numFmtId="168" xfId="0" applyBorder="1" applyFont="1" applyNumberFormat="1"/>
    <xf borderId="7" fillId="2" fontId="16" numFmtId="0" xfId="0" applyAlignment="1" applyBorder="1" applyFont="1">
      <alignment horizontal="left" readingOrder="0" vertical="center"/>
    </xf>
    <xf borderId="11" fillId="5" fontId="11" numFmtId="0" xfId="0" applyAlignment="1" applyBorder="1" applyFont="1">
      <alignment horizontal="center" readingOrder="0" vertical="center"/>
    </xf>
    <xf borderId="21" fillId="2" fontId="12" numFmtId="0" xfId="0" applyAlignment="1" applyBorder="1" applyFont="1">
      <alignment horizontal="center" readingOrder="0" vertical="center"/>
    </xf>
    <xf borderId="50" fillId="0" fontId="2" numFmtId="0" xfId="0" applyBorder="1" applyFont="1"/>
    <xf borderId="24" fillId="0" fontId="2" numFmtId="0" xfId="0" applyBorder="1" applyFont="1"/>
    <xf borderId="13" fillId="0" fontId="2" numFmtId="0" xfId="0" applyBorder="1" applyFont="1"/>
    <xf borderId="12" fillId="0" fontId="2" numFmtId="164" xfId="0" applyBorder="1" applyFont="1" applyNumberFormat="1"/>
    <xf borderId="31" fillId="0" fontId="2" numFmtId="0" xfId="0" applyBorder="1" applyFont="1"/>
    <xf borderId="8" fillId="0" fontId="2" numFmtId="164" xfId="0" applyBorder="1" applyFont="1" applyNumberFormat="1"/>
    <xf borderId="19" fillId="2" fontId="20" numFmtId="168" xfId="0" applyAlignment="1" applyBorder="1" applyFont="1" applyNumberFormat="1">
      <alignment readingOrder="0"/>
    </xf>
    <xf borderId="11" fillId="2" fontId="25" numFmtId="0" xfId="0" applyAlignment="1" applyBorder="1" applyFont="1">
      <alignment horizontal="center" readingOrder="0" vertical="center"/>
    </xf>
    <xf borderId="22" fillId="0" fontId="2" numFmtId="0" xfId="0" applyBorder="1" applyFont="1"/>
    <xf borderId="18" fillId="0" fontId="2" numFmtId="164" xfId="0" applyBorder="1" applyFont="1" applyNumberFormat="1"/>
    <xf borderId="5" fillId="2" fontId="4" numFmtId="166" xfId="0" applyBorder="1" applyFont="1" applyNumberFormat="1"/>
    <xf borderId="29" fillId="2" fontId="5" numFmtId="0" xfId="0" applyBorder="1" applyFont="1"/>
    <xf borderId="16" fillId="2" fontId="4" numFmtId="166" xfId="0" applyBorder="1" applyFont="1" applyNumberFormat="1"/>
    <xf borderId="51" fillId="2" fontId="5" numFmtId="0" xfId="0" applyBorder="1" applyFont="1"/>
    <xf borderId="48" fillId="4" fontId="16" numFmtId="0" xfId="0" applyAlignment="1" applyBorder="1" applyFont="1">
      <alignment horizontal="center" readingOrder="0"/>
    </xf>
    <xf borderId="18" fillId="4" fontId="16" numFmtId="0" xfId="0" applyAlignment="1" applyBorder="1" applyFont="1">
      <alignment horizontal="center" readingOrder="0"/>
    </xf>
    <xf borderId="0" fillId="0" fontId="0" numFmtId="0" xfId="0" applyFont="1"/>
    <xf borderId="0" fillId="2" fontId="4" numFmtId="166" xfId="0" applyFont="1" applyNumberFormat="1"/>
    <xf borderId="0" fillId="2" fontId="15" numFmtId="0" xfId="0" applyAlignment="1" applyFont="1">
      <alignment readingOrder="0"/>
    </xf>
    <xf borderId="5" fillId="0" fontId="11" numFmtId="164" xfId="0" applyAlignment="1" applyBorder="1" applyFont="1" applyNumberFormat="1">
      <alignment horizontal="right" readingOrder="0"/>
    </xf>
    <xf borderId="0" fillId="2" fontId="12" numFmtId="0" xfId="0" applyAlignment="1" applyFont="1">
      <alignment readingOrder="0"/>
    </xf>
    <xf borderId="5" fillId="0" fontId="22" numFmtId="164" xfId="0" applyAlignment="1" applyBorder="1" applyFont="1" applyNumberFormat="1">
      <alignment horizontal="right" readingOrder="0"/>
    </xf>
    <xf borderId="0" fillId="2" fontId="6" numFmtId="0" xfId="0" applyAlignment="1" applyFont="1">
      <alignment readingOrder="0"/>
    </xf>
    <xf borderId="5" fillId="2" fontId="11" numFmtId="164" xfId="0" applyAlignment="1" applyBorder="1" applyFont="1" applyNumberFormat="1">
      <alignment horizontal="right" readingOrder="0"/>
    </xf>
    <xf borderId="0" fillId="0" fontId="16" numFmtId="164" xfId="0" applyAlignment="1" applyFont="1" applyNumberFormat="1">
      <alignment readingOrder="0"/>
    </xf>
    <xf borderId="5" fillId="0" fontId="44" numFmtId="164" xfId="0" applyAlignment="1" applyBorder="1" applyFont="1" applyNumberFormat="1">
      <alignment horizontal="right" readingOrder="0"/>
    </xf>
    <xf borderId="0" fillId="2" fontId="11" numFmtId="0" xfId="0" applyAlignment="1" applyFont="1">
      <alignment readingOrder="0"/>
    </xf>
    <xf borderId="5" fillId="9" fontId="18" numFmtId="164" xfId="0" applyAlignment="1" applyBorder="1" applyFont="1" applyNumberFormat="1">
      <alignment horizontal="right" readingOrder="0"/>
    </xf>
    <xf borderId="5" fillId="9" fontId="45" numFmtId="164" xfId="0" applyAlignment="1" applyBorder="1" applyFont="1" applyNumberFormat="1">
      <alignment horizontal="right"/>
    </xf>
    <xf borderId="0" fillId="2" fontId="26" numFmtId="0" xfId="0" applyAlignment="1" applyFont="1">
      <alignment readingOrder="0"/>
    </xf>
    <xf borderId="0" fillId="2" fontId="4" numFmtId="167" xfId="0" applyFont="1" applyNumberFormat="1"/>
    <xf borderId="0" fillId="2" fontId="6" numFmtId="0" xfId="0" applyAlignment="1" applyFont="1">
      <alignment horizontal="center" readingOrder="0"/>
    </xf>
    <xf borderId="1" fillId="2" fontId="15" numFmtId="0" xfId="0" applyAlignment="1" applyBorder="1" applyFont="1">
      <alignment horizontal="center" readingOrder="0" vertical="center"/>
    </xf>
    <xf borderId="2" fillId="2" fontId="46" numFmtId="0" xfId="0" applyAlignment="1" applyBorder="1" applyFont="1">
      <alignment horizontal="center" vertical="center"/>
    </xf>
    <xf borderId="2" fillId="2" fontId="15" numFmtId="0" xfId="0" applyAlignment="1" applyBorder="1" applyFont="1">
      <alignment horizontal="center" readingOrder="0" vertical="center"/>
    </xf>
    <xf borderId="2" fillId="2" fontId="15" numFmtId="166" xfId="0" applyAlignment="1" applyBorder="1" applyFont="1" applyNumberFormat="1">
      <alignment horizontal="center" readingOrder="0" vertical="center"/>
    </xf>
    <xf borderId="2" fillId="2" fontId="46" numFmtId="168" xfId="0" applyAlignment="1" applyBorder="1" applyFont="1" applyNumberFormat="1">
      <alignment horizontal="center" shrinkToFit="0" vertical="center" wrapText="1"/>
    </xf>
    <xf borderId="2" fillId="2" fontId="46" numFmtId="168" xfId="0" applyAlignment="1" applyBorder="1" applyFont="1" applyNumberFormat="1">
      <alignment horizontal="center" vertical="center"/>
    </xf>
    <xf borderId="3" fillId="2" fontId="15" numFmtId="0" xfId="0" applyAlignment="1" applyBorder="1" applyFont="1">
      <alignment horizontal="center" readingOrder="0" vertical="center"/>
    </xf>
    <xf borderId="4" fillId="7" fontId="8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5" fillId="7" fontId="8" numFmtId="0" xfId="0" applyAlignment="1" applyBorder="1" applyFont="1">
      <alignment horizontal="center" readingOrder="0"/>
    </xf>
    <xf borderId="5" fillId="0" fontId="9" numFmtId="164" xfId="0" applyAlignment="1" applyBorder="1" applyFont="1" applyNumberFormat="1">
      <alignment horizontal="center" readingOrder="0"/>
    </xf>
    <xf borderId="5" fillId="4" fontId="11" numFmtId="166" xfId="0" applyAlignment="1" applyBorder="1" applyFont="1" applyNumberFormat="1">
      <alignment horizontal="center" readingOrder="0"/>
    </xf>
    <xf borderId="8" fillId="0" fontId="16" numFmtId="0" xfId="0" applyAlignment="1" applyBorder="1" applyFont="1">
      <alignment readingOrder="0"/>
    </xf>
    <xf borderId="9" fillId="0" fontId="16" numFmtId="0" xfId="0" applyAlignment="1" applyBorder="1" applyFont="1">
      <alignment readingOrder="0"/>
    </xf>
    <xf borderId="8" fillId="0" fontId="16" numFmtId="168" xfId="0" applyAlignment="1" applyBorder="1" applyFont="1" applyNumberFormat="1">
      <alignment readingOrder="0"/>
    </xf>
    <xf borderId="9" fillId="0" fontId="19" numFmtId="168" xfId="0" applyAlignment="1" applyBorder="1" applyFont="1" applyNumberFormat="1">
      <alignment readingOrder="0"/>
    </xf>
    <xf borderId="9" fillId="0" fontId="19" numFmtId="164" xfId="0" applyAlignment="1" applyBorder="1" applyFont="1" applyNumberFormat="1">
      <alignment readingOrder="0"/>
    </xf>
    <xf borderId="12" fillId="6" fontId="12" numFmtId="0" xfId="0" applyAlignment="1" applyBorder="1" applyFont="1">
      <alignment horizontal="center" readingOrder="0"/>
    </xf>
    <xf borderId="13" fillId="6" fontId="10" numFmtId="0" xfId="0" applyAlignment="1" applyBorder="1" applyFont="1">
      <alignment horizontal="center" readingOrder="0"/>
    </xf>
    <xf borderId="13" fillId="6" fontId="12" numFmtId="166" xfId="0" applyAlignment="1" applyBorder="1" applyFont="1" applyNumberFormat="1">
      <alignment horizontal="center" readingOrder="0"/>
    </xf>
    <xf borderId="13" fillId="6" fontId="12" numFmtId="0" xfId="0" applyAlignment="1" applyBorder="1" applyFont="1">
      <alignment horizontal="center" readingOrder="0"/>
    </xf>
    <xf borderId="13" fillId="6" fontId="12" numFmtId="168" xfId="0" applyAlignment="1" applyBorder="1" applyFont="1" applyNumberFormat="1">
      <alignment readingOrder="0"/>
    </xf>
    <xf borderId="5" fillId="4" fontId="22" numFmtId="168" xfId="0" applyAlignment="1" applyBorder="1" applyFont="1" applyNumberFormat="1">
      <alignment readingOrder="0"/>
    </xf>
    <xf borderId="9" fillId="0" fontId="16" numFmtId="168" xfId="0" applyAlignment="1" applyBorder="1" applyFont="1" applyNumberFormat="1">
      <alignment readingOrder="0"/>
    </xf>
    <xf borderId="22" fillId="9" fontId="11" numFmtId="168" xfId="0" applyAlignment="1" applyBorder="1" applyFont="1" applyNumberFormat="1">
      <alignment readingOrder="0"/>
    </xf>
    <xf borderId="8" fillId="0" fontId="2" numFmtId="168" xfId="0" applyBorder="1" applyFont="1" applyNumberFormat="1"/>
    <xf borderId="9" fillId="0" fontId="23" numFmtId="168" xfId="0" applyBorder="1" applyFont="1" applyNumberFormat="1"/>
    <xf borderId="4" fillId="2" fontId="12" numFmtId="0" xfId="0" applyAlignment="1" applyBorder="1" applyFont="1">
      <alignment horizontal="center" vertical="bottom"/>
    </xf>
    <xf borderId="5" fillId="2" fontId="12" numFmtId="0" xfId="0" applyAlignment="1" applyBorder="1" applyFont="1">
      <alignment horizontal="center" vertical="bottom"/>
    </xf>
    <xf borderId="5" fillId="2" fontId="12" numFmtId="166" xfId="0" applyAlignment="1" applyBorder="1" applyFont="1" applyNumberFormat="1">
      <alignment horizontal="center" vertical="bottom"/>
    </xf>
    <xf borderId="5" fillId="2" fontId="12" numFmtId="0" xfId="0" applyAlignment="1" applyBorder="1" applyFont="1">
      <alignment readingOrder="0" vertical="bottom"/>
    </xf>
    <xf borderId="5" fillId="2" fontId="12" numFmtId="168" xfId="0" applyAlignment="1" applyBorder="1" applyFont="1" applyNumberFormat="1">
      <alignment horizontal="right" vertical="bottom"/>
    </xf>
    <xf borderId="5" fillId="4" fontId="22" numFmtId="168" xfId="0" applyAlignment="1" applyBorder="1" applyFont="1" applyNumberFormat="1">
      <alignment horizontal="right" vertical="bottom"/>
    </xf>
    <xf borderId="5" fillId="6" fontId="13" numFmtId="168" xfId="0" applyAlignment="1" applyBorder="1" applyFont="1" applyNumberFormat="1">
      <alignment readingOrder="0"/>
    </xf>
    <xf borderId="5" fillId="6" fontId="22" numFmtId="168" xfId="0" applyAlignment="1" applyBorder="1" applyFont="1" applyNumberFormat="1">
      <alignment readingOrder="0"/>
    </xf>
    <xf borderId="9" fillId="0" fontId="2" numFmtId="168" xfId="0" applyBorder="1" applyFont="1" applyNumberFormat="1"/>
    <xf borderId="5" fillId="10" fontId="12" numFmtId="166" xfId="0" applyAlignment="1" applyBorder="1" applyFont="1" applyNumberFormat="1">
      <alignment horizontal="center" readingOrder="0"/>
    </xf>
    <xf borderId="11" fillId="10" fontId="17" numFmtId="0" xfId="0" applyAlignment="1" applyBorder="1" applyFont="1">
      <alignment horizontal="center" readingOrder="0" vertical="center"/>
    </xf>
    <xf borderId="23" fillId="9" fontId="11" numFmtId="168" xfId="0" applyAlignment="1" applyBorder="1" applyFont="1" applyNumberFormat="1">
      <alignment readingOrder="0"/>
    </xf>
    <xf borderId="23" fillId="10" fontId="22" numFmtId="168" xfId="0" applyAlignment="1" applyBorder="1" applyFont="1" applyNumberFormat="1">
      <alignment readingOrder="0"/>
    </xf>
    <xf borderId="20" fillId="7" fontId="12" numFmtId="0" xfId="0" applyAlignment="1" applyBorder="1" applyFont="1">
      <alignment horizontal="center" readingOrder="0"/>
    </xf>
    <xf borderId="2" fillId="7" fontId="10" numFmtId="0" xfId="0" applyAlignment="1" applyBorder="1" applyFont="1">
      <alignment horizontal="center" readingOrder="0"/>
    </xf>
    <xf borderId="2" fillId="7" fontId="12" numFmtId="166" xfId="0" applyAlignment="1" applyBorder="1" applyFont="1" applyNumberFormat="1">
      <alignment horizontal="center" readingOrder="0"/>
    </xf>
    <xf borderId="2" fillId="7" fontId="12" numFmtId="0" xfId="0" applyAlignment="1" applyBorder="1" applyFont="1">
      <alignment horizontal="center" readingOrder="0"/>
    </xf>
    <xf borderId="2" fillId="7" fontId="12" numFmtId="168" xfId="0" applyAlignment="1" applyBorder="1" applyFont="1" applyNumberFormat="1">
      <alignment readingOrder="0"/>
    </xf>
    <xf borderId="27" fillId="7" fontId="13" numFmtId="168" xfId="0" applyAlignment="1" applyBorder="1" applyFont="1" applyNumberFormat="1">
      <alignment readingOrder="0"/>
    </xf>
    <xf borderId="7" fillId="7" fontId="25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8" fillId="6" fontId="26" numFmtId="168" xfId="0" applyAlignment="1" applyBorder="1" applyFont="1" applyNumberFormat="1">
      <alignment readingOrder="0"/>
    </xf>
    <xf borderId="9" fillId="6" fontId="26" numFmtId="168" xfId="0" applyAlignment="1" applyBorder="1" applyFont="1" applyNumberFormat="1">
      <alignment readingOrder="0"/>
    </xf>
    <xf borderId="0" fillId="0" fontId="47" numFmtId="0" xfId="0" applyAlignment="1" applyFont="1">
      <alignment readingOrder="0"/>
    </xf>
    <xf borderId="5" fillId="6" fontId="12" numFmtId="0" xfId="0" applyAlignment="1" applyBorder="1" applyFont="1">
      <alignment horizontal="center" readingOrder="0" vertical="center"/>
    </xf>
    <xf borderId="52" fillId="2" fontId="4" numFmtId="0" xfId="0" applyBorder="1" applyFont="1"/>
    <xf borderId="0" fillId="0" fontId="10" numFmtId="0" xfId="0" applyAlignment="1" applyFont="1">
      <alignment horizontal="center" readingOrder="0"/>
    </xf>
    <xf borderId="5" fillId="10" fontId="11" numFmtId="169" xfId="0" applyAlignment="1" applyBorder="1" applyFont="1" applyNumberFormat="1">
      <alignment horizontal="center" readingOrder="0"/>
    </xf>
    <xf borderId="11" fillId="7" fontId="28" numFmtId="0" xfId="0" applyAlignment="1" applyBorder="1" applyFont="1">
      <alignment horizontal="center" readingOrder="0" vertical="center"/>
    </xf>
    <xf borderId="23" fillId="9" fontId="32" numFmtId="168" xfId="0" applyBorder="1" applyFont="1" applyNumberFormat="1"/>
    <xf borderId="36" fillId="9" fontId="32" numFmtId="168" xfId="0" applyBorder="1" applyFont="1" applyNumberFormat="1"/>
    <xf borderId="19" fillId="4" fontId="12" numFmtId="0" xfId="0" applyAlignment="1" applyBorder="1" applyFont="1">
      <alignment horizontal="center" readingOrder="0"/>
    </xf>
    <xf borderId="19" fillId="4" fontId="10" numFmtId="0" xfId="0" applyAlignment="1" applyBorder="1" applyFont="1">
      <alignment horizontal="center" readingOrder="0"/>
    </xf>
    <xf borderId="19" fillId="4" fontId="12" numFmtId="166" xfId="0" applyAlignment="1" applyBorder="1" applyFont="1" applyNumberFormat="1">
      <alignment horizontal="center" readingOrder="0"/>
    </xf>
    <xf borderId="19" fillId="4" fontId="12" numFmtId="168" xfId="0" applyAlignment="1" applyBorder="1" applyFont="1" applyNumberFormat="1">
      <alignment readingOrder="0"/>
    </xf>
    <xf borderId="5" fillId="9" fontId="32" numFmtId="168" xfId="0" applyAlignment="1" applyBorder="1" applyFont="1" applyNumberFormat="1">
      <alignment readingOrder="0"/>
    </xf>
    <xf borderId="5" fillId="2" fontId="22" numFmtId="166" xfId="0" applyAlignment="1" applyBorder="1" applyFont="1" applyNumberFormat="1">
      <alignment horizontal="center" readingOrder="0"/>
    </xf>
    <xf borderId="5" fillId="9" fontId="18" numFmtId="168" xfId="0" applyAlignment="1" applyBorder="1" applyFont="1" applyNumberFormat="1">
      <alignment readingOrder="0" vertical="center"/>
    </xf>
    <xf borderId="43" fillId="7" fontId="11" numFmtId="0" xfId="0" applyAlignment="1" applyBorder="1" applyFont="1">
      <alignment horizontal="center" readingOrder="0" vertical="center"/>
    </xf>
    <xf borderId="0" fillId="0" fontId="10" numFmtId="0" xfId="0" applyAlignment="1" applyFont="1">
      <alignment readingOrder="0"/>
    </xf>
    <xf borderId="19" fillId="9" fontId="32" numFmtId="168" xfId="0" applyAlignment="1" applyBorder="1" applyFont="1" applyNumberFormat="1">
      <alignment readingOrder="0"/>
    </xf>
    <xf borderId="0" fillId="0" fontId="33" numFmtId="0" xfId="0" applyAlignment="1" applyFont="1">
      <alignment readingOrder="0"/>
    </xf>
    <xf borderId="9" fillId="2" fontId="39" numFmtId="168" xfId="0" applyBorder="1" applyFont="1" applyNumberFormat="1"/>
    <xf borderId="9" fillId="7" fontId="26" numFmtId="164" xfId="0" applyAlignment="1" applyBorder="1" applyFont="1" applyNumberFormat="1">
      <alignment readingOrder="0"/>
    </xf>
    <xf borderId="0" fillId="2" fontId="33" numFmtId="0" xfId="0" applyAlignment="1" applyFont="1">
      <alignment readingOrder="0"/>
    </xf>
    <xf borderId="0" fillId="0" fontId="5" numFmtId="0" xfId="0" applyFont="1"/>
    <xf borderId="0" fillId="0" fontId="2" numFmtId="168" xfId="0" applyFont="1" applyNumberFormat="1"/>
    <xf borderId="8" fillId="0" fontId="39" numFmtId="168" xfId="0" applyBorder="1" applyFont="1" applyNumberFormat="1"/>
    <xf borderId="9" fillId="0" fontId="39" numFmtId="168" xfId="0" applyBorder="1" applyFont="1" applyNumberFormat="1"/>
    <xf borderId="5" fillId="0" fontId="18" numFmtId="164" xfId="0" applyAlignment="1" applyBorder="1" applyFont="1" applyNumberFormat="1">
      <alignment horizontal="right" readingOrder="0"/>
    </xf>
    <xf borderId="0" fillId="2" fontId="20" numFmtId="0" xfId="0" applyAlignment="1" applyFont="1">
      <alignment readingOrder="0"/>
    </xf>
    <xf borderId="0" fillId="5" fontId="33" numFmtId="0" xfId="0" applyAlignment="1" applyFont="1">
      <alignment readingOrder="0"/>
    </xf>
    <xf borderId="5" fillId="5" fontId="18" numFmtId="164" xfId="0" applyAlignment="1" applyBorder="1" applyFont="1" applyNumberFormat="1">
      <alignment horizontal="right" readingOrder="0"/>
    </xf>
    <xf borderId="5" fillId="5" fontId="45" numFmtId="164" xfId="0" applyAlignment="1" applyBorder="1" applyFont="1" applyNumberFormat="1">
      <alignment horizontal="right"/>
    </xf>
    <xf borderId="0" fillId="0" fontId="48" numFmtId="0" xfId="0" applyFont="1"/>
    <xf borderId="0" fillId="0" fontId="48" numFmtId="164" xfId="0" applyFont="1" applyNumberFormat="1"/>
    <xf borderId="1" fillId="2" fontId="46" numFmtId="165" xfId="0" applyAlignment="1" applyBorder="1" applyFont="1" applyNumberFormat="1">
      <alignment horizontal="center" vertical="center"/>
    </xf>
    <xf borderId="4" fillId="7" fontId="49" numFmtId="0" xfId="0" applyAlignment="1" applyBorder="1" applyFont="1">
      <alignment horizontal="center" readingOrder="0"/>
    </xf>
    <xf borderId="4" fillId="0" fontId="50" numFmtId="0" xfId="0" applyAlignment="1" applyBorder="1" applyFont="1">
      <alignment horizontal="center" readingOrder="0"/>
    </xf>
    <xf borderId="5" fillId="7" fontId="49" numFmtId="0" xfId="0" applyAlignment="1" applyBorder="1" applyFont="1">
      <alignment horizontal="center" readingOrder="0"/>
    </xf>
    <xf borderId="5" fillId="0" fontId="50" numFmtId="164" xfId="0" applyAlignment="1" applyBorder="1" applyFont="1" applyNumberFormat="1">
      <alignment horizontal="center" readingOrder="0"/>
    </xf>
    <xf borderId="8" fillId="0" fontId="48" numFmtId="0" xfId="0" applyBorder="1" applyFont="1"/>
    <xf borderId="9" fillId="0" fontId="48" numFmtId="0" xfId="0" applyBorder="1" applyFont="1"/>
    <xf borderId="9" fillId="0" fontId="48" numFmtId="164" xfId="0" applyBorder="1" applyFont="1" applyNumberFormat="1"/>
    <xf borderId="8" fillId="0" fontId="40" numFmtId="0" xfId="0" applyAlignment="1" applyBorder="1" applyFont="1">
      <alignment readingOrder="0"/>
    </xf>
    <xf borderId="9" fillId="0" fontId="40" numFmtId="0" xfId="0" applyAlignment="1" applyBorder="1" applyFont="1">
      <alignment readingOrder="0"/>
    </xf>
    <xf borderId="5" fillId="9" fontId="11" numFmtId="168" xfId="0" applyAlignment="1" applyBorder="1" applyFont="1" applyNumberFormat="1">
      <alignment readingOrder="0"/>
    </xf>
    <xf borderId="8" fillId="0" fontId="40" numFmtId="168" xfId="0" applyAlignment="1" applyBorder="1" applyFont="1" applyNumberFormat="1">
      <alignment readingOrder="0"/>
    </xf>
    <xf borderId="9" fillId="0" fontId="40" numFmtId="168" xfId="0" applyAlignment="1" applyBorder="1" applyFont="1" applyNumberFormat="1">
      <alignment readingOrder="0"/>
    </xf>
    <xf borderId="5" fillId="4" fontId="22" numFmtId="166" xfId="0" applyAlignment="1" applyBorder="1" applyFont="1" applyNumberFormat="1">
      <alignment horizontal="center" readingOrder="0"/>
    </xf>
    <xf borderId="11" fillId="4" fontId="26" numFmtId="0" xfId="0" applyAlignment="1" applyBorder="1" applyFont="1">
      <alignment horizontal="left" readingOrder="0" vertical="center"/>
    </xf>
    <xf borderId="9" fillId="0" fontId="48" numFmtId="168" xfId="0" applyBorder="1" applyFont="1" applyNumberFormat="1"/>
    <xf borderId="5" fillId="7" fontId="11" numFmtId="0" xfId="0" applyAlignment="1" applyBorder="1" applyFont="1">
      <alignment horizontal="center" readingOrder="0"/>
    </xf>
    <xf borderId="9" fillId="0" fontId="51" numFmtId="164" xfId="0" applyAlignment="1" applyBorder="1" applyFont="1" applyNumberFormat="1">
      <alignment readingOrder="0"/>
    </xf>
    <xf borderId="9" fillId="9" fontId="48" numFmtId="164" xfId="0" applyBorder="1" applyFont="1" applyNumberFormat="1"/>
    <xf borderId="0" fillId="2" fontId="12" numFmtId="0" xfId="0" applyAlignment="1" applyFont="1">
      <alignment horizontal="center" readingOrder="0"/>
    </xf>
    <xf borderId="18" fillId="0" fontId="48" numFmtId="0" xfId="0" applyBorder="1" applyFont="1"/>
    <xf borderId="19" fillId="0" fontId="48" numFmtId="0" xfId="0" applyBorder="1" applyFont="1"/>
    <xf borderId="19" fillId="0" fontId="48" numFmtId="164" xfId="0" applyBorder="1" applyFont="1" applyNumberFormat="1"/>
    <xf borderId="22" fillId="2" fontId="3" numFmtId="168" xfId="0" applyBorder="1" applyFont="1" applyNumberFormat="1"/>
    <xf borderId="23" fillId="9" fontId="14" numFmtId="168" xfId="0" applyBorder="1" applyFont="1" applyNumberFormat="1"/>
    <xf borderId="8" fillId="0" fontId="48" numFmtId="168" xfId="0" applyBorder="1" applyFont="1" applyNumberFormat="1"/>
    <xf borderId="23" fillId="6" fontId="3" numFmtId="168" xfId="0" applyBorder="1" applyFont="1" applyNumberFormat="1"/>
    <xf borderId="8" fillId="2" fontId="48" numFmtId="0" xfId="0" applyBorder="1" applyFont="1"/>
    <xf borderId="9" fillId="2" fontId="48" numFmtId="0" xfId="0" applyBorder="1" applyFont="1"/>
    <xf borderId="9" fillId="2" fontId="48" numFmtId="164" xfId="0" applyBorder="1" applyFont="1" applyNumberFormat="1"/>
    <xf borderId="23" fillId="5" fontId="18" numFmtId="168" xfId="0" applyAlignment="1" applyBorder="1" applyFont="1" applyNumberFormat="1">
      <alignment readingOrder="0"/>
    </xf>
    <xf borderId="8" fillId="6" fontId="40" numFmtId="168" xfId="0" applyAlignment="1" applyBorder="1" applyFont="1" applyNumberFormat="1">
      <alignment readingOrder="0"/>
    </xf>
    <xf borderId="9" fillId="6" fontId="40" numFmtId="168" xfId="0" applyAlignment="1" applyBorder="1" applyFont="1" applyNumberFormat="1">
      <alignment readingOrder="0"/>
    </xf>
    <xf borderId="8" fillId="2" fontId="40" numFmtId="0" xfId="0" applyAlignment="1" applyBorder="1" applyFont="1">
      <alignment readingOrder="0"/>
    </xf>
    <xf borderId="9" fillId="2" fontId="40" numFmtId="0" xfId="0" applyAlignment="1" applyBorder="1" applyFont="1">
      <alignment readingOrder="0"/>
    </xf>
    <xf borderId="21" fillId="2" fontId="29" numFmtId="0" xfId="0" applyAlignment="1" applyBorder="1" applyFont="1">
      <alignment horizontal="center" vertical="center"/>
    </xf>
    <xf borderId="22" fillId="6" fontId="18" numFmtId="168" xfId="0" applyAlignment="1" applyBorder="1" applyFont="1" applyNumberFormat="1">
      <alignment readingOrder="0"/>
    </xf>
    <xf borderId="2" fillId="4" fontId="20" numFmtId="166" xfId="0" applyAlignment="1" applyBorder="1" applyFont="1" applyNumberFormat="1">
      <alignment horizontal="center" readingOrder="0"/>
    </xf>
    <xf borderId="27" fillId="2" fontId="12" numFmtId="168" xfId="0" applyAlignment="1" applyBorder="1" applyFont="1" applyNumberFormat="1">
      <alignment readingOrder="0"/>
    </xf>
    <xf borderId="52" fillId="0" fontId="4" numFmtId="0" xfId="0" applyBorder="1" applyFont="1"/>
    <xf borderId="30" fillId="2" fontId="22" numFmtId="0" xfId="0" applyAlignment="1" applyBorder="1" applyFont="1">
      <alignment horizontal="center" readingOrder="0"/>
    </xf>
    <xf borderId="25" fillId="2" fontId="13" numFmtId="168" xfId="0" applyAlignment="1" applyBorder="1" applyFont="1" applyNumberFormat="1">
      <alignment readingOrder="0"/>
    </xf>
    <xf borderId="2" fillId="11" fontId="11" numFmtId="166" xfId="0" applyAlignment="1" applyBorder="1" applyFill="1" applyFont="1" applyNumberFormat="1">
      <alignment horizontal="center" readingOrder="0"/>
    </xf>
    <xf borderId="23" fillId="6" fontId="27" numFmtId="168" xfId="0" applyBorder="1" applyFont="1" applyNumberFormat="1"/>
    <xf borderId="11" fillId="6" fontId="1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readingOrder="0"/>
    </xf>
    <xf borderId="11" fillId="6" fontId="28" numFmtId="0" xfId="0" applyAlignment="1" applyBorder="1" applyFont="1">
      <alignment horizontal="center" readingOrder="0" vertical="center"/>
    </xf>
    <xf borderId="53" fillId="2" fontId="6" numFmtId="165" xfId="0" applyAlignment="1" applyBorder="1" applyFont="1" applyNumberFormat="1">
      <alignment horizontal="center" readingOrder="0" vertical="center"/>
    </xf>
    <xf borderId="34" fillId="6" fontId="33" numFmtId="169" xfId="0" applyAlignment="1" applyBorder="1" applyFont="1" applyNumberFormat="1">
      <alignment horizontal="center" readingOrder="0"/>
    </xf>
    <xf borderId="30" fillId="7" fontId="11" numFmtId="0" xfId="0" applyAlignment="1" applyBorder="1" applyFont="1">
      <alignment horizontal="center" readingOrder="0" vertical="center"/>
    </xf>
    <xf borderId="32" fillId="0" fontId="31" numFmtId="0" xfId="0" applyBorder="1" applyFont="1"/>
    <xf borderId="5" fillId="12" fontId="12" numFmtId="168" xfId="0" applyAlignment="1" applyBorder="1" applyFill="1" applyFont="1" applyNumberFormat="1">
      <alignment readingOrder="0"/>
    </xf>
    <xf borderId="30" fillId="4" fontId="17" numFmtId="0" xfId="0" applyAlignment="1" applyBorder="1" applyFont="1">
      <alignment horizontal="center" readingOrder="0" vertical="center"/>
    </xf>
    <xf borderId="5" fillId="9" fontId="35" numFmtId="168" xfId="0" applyBorder="1" applyFont="1" applyNumberFormat="1"/>
    <xf borderId="5" fillId="4" fontId="29" numFmtId="168" xfId="0" applyBorder="1" applyFont="1" applyNumberFormat="1"/>
    <xf borderId="54" fillId="0" fontId="31" numFmtId="0" xfId="0" applyBorder="1" applyFont="1"/>
    <xf borderId="0" fillId="2" fontId="10" numFmtId="164" xfId="0" applyAlignment="1" applyFont="1" applyNumberFormat="1">
      <alignment readingOrder="0"/>
    </xf>
    <xf borderId="8" fillId="2" fontId="48" numFmtId="168" xfId="0" applyBorder="1" applyFont="1" applyNumberFormat="1"/>
    <xf borderId="9" fillId="2" fontId="48" numFmtId="168" xfId="0" applyBorder="1" applyFont="1" applyNumberFormat="1"/>
    <xf borderId="14" fillId="2" fontId="6" numFmtId="171" xfId="0" applyAlignment="1" applyBorder="1" applyFont="1" applyNumberFormat="1">
      <alignment horizontal="center" readingOrder="0" vertical="center"/>
    </xf>
    <xf borderId="42" fillId="0" fontId="0" numFmtId="0" xfId="0" applyBorder="1" applyFont="1"/>
    <xf borderId="44" fillId="0" fontId="0" numFmtId="0" xfId="0" applyBorder="1" applyFont="1"/>
    <xf borderId="44" fillId="0" fontId="11" numFmtId="170" xfId="0" applyAlignment="1" applyBorder="1" applyFont="1" applyNumberFormat="1">
      <alignment readingOrder="0"/>
    </xf>
    <xf borderId="44" fillId="2" fontId="6" numFmtId="171" xfId="0" applyAlignment="1" applyBorder="1" applyFont="1" applyNumberFormat="1">
      <alignment horizontal="center" readingOrder="0" vertical="center"/>
    </xf>
    <xf borderId="0" fillId="2" fontId="40" numFmtId="0" xfId="0" applyAlignment="1" applyFont="1">
      <alignment horizontal="center" readingOrder="0" shrinkToFit="0" wrapText="1"/>
    </xf>
    <xf borderId="9" fillId="2" fontId="40" numFmtId="0" xfId="0" applyAlignment="1" applyBorder="1" applyFont="1">
      <alignment horizontal="center" readingOrder="0" shrinkToFit="0" wrapText="1"/>
    </xf>
    <xf borderId="2" fillId="4" fontId="12" numFmtId="166" xfId="0" applyAlignment="1" applyBorder="1" applyFont="1" applyNumberFormat="1">
      <alignment horizontal="center" readingOrder="0"/>
    </xf>
    <xf borderId="19" fillId="7" fontId="22" numFmtId="166" xfId="0" applyAlignment="1" applyBorder="1" applyFont="1" applyNumberFormat="1">
      <alignment horizontal="center" readingOrder="0"/>
    </xf>
    <xf borderId="21" fillId="4" fontId="11" numFmtId="0" xfId="0" applyAlignment="1" applyBorder="1" applyFont="1">
      <alignment horizontal="center" readingOrder="0" vertical="center"/>
    </xf>
    <xf borderId="11" fillId="7" fontId="22" numFmtId="0" xfId="0" applyAlignment="1" applyBorder="1" applyFont="1">
      <alignment horizontal="center" readingOrder="0" vertical="center"/>
    </xf>
    <xf borderId="43" fillId="2" fontId="14" numFmtId="0" xfId="0" applyAlignment="1" applyBorder="1" applyFont="1">
      <alignment horizontal="center" vertical="center"/>
    </xf>
    <xf borderId="29" fillId="6" fontId="11" numFmtId="0" xfId="0" applyAlignment="1" applyBorder="1" applyFont="1">
      <alignment horizontal="center" readingOrder="0" vertical="center"/>
    </xf>
    <xf borderId="5" fillId="7" fontId="10" numFmtId="169" xfId="0" applyAlignment="1" applyBorder="1" applyFont="1" applyNumberFormat="1">
      <alignment horizontal="center" readingOrder="0"/>
    </xf>
    <xf borderId="7" fillId="6" fontId="17" numFmtId="0" xfId="0" applyAlignment="1" applyBorder="1" applyFont="1">
      <alignment horizontal="center" readingOrder="0" vertical="center"/>
    </xf>
    <xf borderId="9" fillId="0" fontId="40" numFmtId="164" xfId="0" applyAlignment="1" applyBorder="1" applyFont="1" applyNumberFormat="1">
      <alignment readingOrder="0"/>
    </xf>
    <xf borderId="0" fillId="0" fontId="48" numFmtId="168" xfId="0" applyFont="1" applyNumberFormat="1"/>
    <xf borderId="5" fillId="13" fontId="11" numFmtId="0" xfId="0" applyAlignment="1" applyBorder="1" applyFill="1" applyFont="1">
      <alignment horizontal="center" readingOrder="0"/>
    </xf>
    <xf borderId="48" fillId="0" fontId="48" numFmtId="0" xfId="0" applyBorder="1" applyFont="1"/>
    <xf borderId="11" fillId="7" fontId="12" numFmtId="0" xfId="0" applyAlignment="1" applyBorder="1" applyFont="1">
      <alignment horizontal="center" readingOrder="0" vertical="center"/>
    </xf>
    <xf borderId="2" fillId="14" fontId="12" numFmtId="166" xfId="0" applyAlignment="1" applyBorder="1" applyFill="1" applyFont="1" applyNumberFormat="1">
      <alignment horizontal="center" readingOrder="0"/>
    </xf>
    <xf borderId="5" fillId="7" fontId="13" numFmtId="168" xfId="0" applyAlignment="1" applyBorder="1" applyFont="1" applyNumberFormat="1">
      <alignment readingOrder="0"/>
    </xf>
    <xf borderId="19" fillId="2" fontId="27" numFmtId="168" xfId="0" applyAlignment="1" applyBorder="1" applyFont="1" applyNumberFormat="1">
      <alignment vertical="center"/>
    </xf>
    <xf borderId="19" fillId="7" fontId="10" numFmtId="0" xfId="0" applyAlignment="1" applyBorder="1" applyFont="1">
      <alignment horizontal="center" readingOrder="0"/>
    </xf>
    <xf borderId="5" fillId="7" fontId="12" numFmtId="169" xfId="0" applyAlignment="1" applyBorder="1" applyFont="1" applyNumberFormat="1">
      <alignment horizontal="center" readingOrder="0"/>
    </xf>
    <xf borderId="19" fillId="7" fontId="12" numFmtId="166" xfId="0" applyAlignment="1" applyBorder="1" applyFont="1" applyNumberFormat="1">
      <alignment horizontal="center" readingOrder="0"/>
    </xf>
    <xf borderId="19" fillId="7" fontId="12" numFmtId="168" xfId="0" applyAlignment="1" applyBorder="1" applyFont="1" applyNumberFormat="1">
      <alignment readingOrder="0"/>
    </xf>
    <xf borderId="11" fillId="4" fontId="26" numFmtId="0" xfId="0" applyAlignment="1" applyBorder="1" applyFont="1">
      <alignment horizontal="center" readingOrder="0" vertical="center"/>
    </xf>
    <xf borderId="5" fillId="10" fontId="20" numFmtId="168" xfId="0" applyAlignment="1" applyBorder="1" applyFont="1" applyNumberFormat="1">
      <alignment readingOrder="0"/>
    </xf>
    <xf borderId="23" fillId="10" fontId="38" numFmtId="168" xfId="0" applyBorder="1" applyFont="1" applyNumberFormat="1"/>
    <xf borderId="21" fillId="4" fontId="12" numFmtId="0" xfId="0" applyAlignment="1" applyBorder="1" applyFont="1">
      <alignment horizontal="center" readingOrder="0" vertical="center"/>
    </xf>
    <xf borderId="0" fillId="4" fontId="10" numFmtId="0" xfId="0" applyAlignment="1" applyFont="1">
      <alignment horizontal="center" readingOrder="0"/>
    </xf>
    <xf borderId="7" fillId="4" fontId="12" numFmtId="0" xfId="0" applyAlignment="1" applyBorder="1" applyFont="1">
      <alignment horizontal="center" readingOrder="0" vertical="center"/>
    </xf>
    <xf borderId="50" fillId="0" fontId="48" numFmtId="0" xfId="0" applyBorder="1" applyFont="1"/>
    <xf borderId="24" fillId="0" fontId="48" numFmtId="0" xfId="0" applyBorder="1" applyFont="1"/>
    <xf borderId="13" fillId="0" fontId="48" numFmtId="0" xfId="0" applyBorder="1" applyFont="1"/>
    <xf borderId="12" fillId="0" fontId="48" numFmtId="164" xfId="0" applyBorder="1" applyFont="1" applyNumberFormat="1"/>
    <xf borderId="31" fillId="0" fontId="48" numFmtId="0" xfId="0" applyBorder="1" applyFont="1"/>
    <xf borderId="8" fillId="0" fontId="48" numFmtId="164" xfId="0" applyBorder="1" applyFont="1" applyNumberFormat="1"/>
    <xf borderId="0" fillId="0" fontId="39" numFmtId="168" xfId="0" applyFont="1" applyNumberFormat="1"/>
    <xf borderId="31" fillId="0" fontId="2" numFmtId="168" xfId="0" applyBorder="1" applyFont="1" applyNumberFormat="1"/>
    <xf borderId="22" fillId="0" fontId="48" numFmtId="0" xfId="0" applyBorder="1" applyFont="1"/>
    <xf borderId="18" fillId="0" fontId="48" numFmtId="164" xfId="0" applyBorder="1" applyFont="1" applyNumberFormat="1"/>
    <xf borderId="5" fillId="6" fontId="20" numFmtId="168" xfId="0" applyAlignment="1" applyBorder="1" applyFont="1" applyNumberFormat="1">
      <alignment readingOrder="0"/>
    </xf>
    <xf borderId="48" fillId="4" fontId="12" numFmtId="0" xfId="0" applyAlignment="1" applyBorder="1" applyFont="1">
      <alignment horizontal="center" readingOrder="0"/>
    </xf>
    <xf borderId="48" fillId="4" fontId="11" numFmtId="0" xfId="0" applyAlignment="1" applyBorder="1" applyFont="1">
      <alignment horizontal="center" readingOrder="0"/>
    </xf>
    <xf borderId="18" fillId="4" fontId="12" numFmtId="0" xfId="0" applyAlignment="1" applyBorder="1" applyFont="1">
      <alignment horizontal="center" readingOrder="0"/>
    </xf>
    <xf borderId="5" fillId="2" fontId="20" numFmtId="164" xfId="0" applyAlignment="1" applyBorder="1" applyFont="1" applyNumberFormat="1">
      <alignment horizontal="right" readingOrder="0"/>
    </xf>
    <xf borderId="5" fillId="0" fontId="12" numFmtId="164" xfId="0" applyAlignment="1" applyBorder="1" applyFont="1" applyNumberFormat="1">
      <alignment horizontal="right" readingOrder="0"/>
    </xf>
    <xf borderId="5" fillId="0" fontId="20" numFmtId="164" xfId="0" applyAlignment="1" applyBorder="1" applyFont="1" applyNumberFormat="1">
      <alignment horizontal="right" readingOrder="0"/>
    </xf>
    <xf borderId="5" fillId="0" fontId="52" numFmtId="164" xfId="0" applyAlignment="1" applyBorder="1" applyFont="1" applyNumberFormat="1">
      <alignment horizontal="right" readingOrder="0"/>
    </xf>
    <xf borderId="5" fillId="0" fontId="13" numFmtId="164" xfId="0" applyAlignment="1" applyBorder="1" applyFont="1" applyNumberFormat="1">
      <alignment horizontal="right" readingOrder="0"/>
    </xf>
    <xf borderId="5" fillId="2" fontId="12" numFmtId="164" xfId="0" applyAlignment="1" applyBorder="1" applyFont="1" applyNumberFormat="1">
      <alignment horizontal="right" readingOrder="0"/>
    </xf>
    <xf borderId="0" fillId="0" fontId="40" numFmtId="164" xfId="0" applyAlignment="1" applyFont="1" applyNumberFormat="1">
      <alignment readingOrder="0"/>
    </xf>
    <xf borderId="5" fillId="0" fontId="22" numFmtId="164" xfId="0" applyAlignment="1" applyBorder="1" applyFont="1" applyNumberFormat="1">
      <alignment horizontal="right" readingOrder="0" vertical="center"/>
    </xf>
    <xf borderId="0" fillId="5" fontId="53" numFmtId="0" xfId="0" applyAlignment="1" applyFont="1">
      <alignment readingOrder="0"/>
    </xf>
    <xf borderId="5" fillId="5" fontId="54" numFmtId="164" xfId="0" applyAlignment="1" applyBorder="1" applyFont="1" applyNumberFormat="1">
      <alignment horizontal="right" readingOrder="0"/>
    </xf>
    <xf borderId="5" fillId="5" fontId="55" numFmtId="164" xfId="0" applyAlignment="1" applyBorder="1" applyFont="1" applyNumberFormat="1">
      <alignment horizontal="right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166" xfId="0" applyAlignment="1" applyFont="1" applyNumberFormat="1">
      <alignment horizontal="center"/>
    </xf>
    <xf borderId="0" fillId="0" fontId="4" numFmtId="167" xfId="0" applyAlignment="1" applyFont="1" applyNumberFormat="1">
      <alignment horizontal="center"/>
    </xf>
    <xf borderId="0" fillId="0" fontId="3" numFmtId="168" xfId="0" applyFont="1" applyNumberFormat="1"/>
    <xf borderId="2" fillId="7" fontId="46" numFmtId="168" xfId="0" applyAlignment="1" applyBorder="1" applyFont="1" applyNumberFormat="1">
      <alignment horizontal="center" vertical="center"/>
    </xf>
    <xf borderId="5" fillId="0" fontId="10" numFmtId="0" xfId="0" applyAlignment="1" applyBorder="1" applyFont="1">
      <alignment horizontal="center" readingOrder="0"/>
    </xf>
    <xf borderId="5" fillId="0" fontId="12" numFmtId="166" xfId="0" applyAlignment="1" applyBorder="1" applyFont="1" applyNumberFormat="1">
      <alignment horizontal="center" readingOrder="0"/>
    </xf>
    <xf borderId="5" fillId="15" fontId="12" numFmtId="169" xfId="0" applyAlignment="1" applyBorder="1" applyFill="1" applyFont="1" applyNumberFormat="1">
      <alignment horizontal="center" readingOrder="0"/>
    </xf>
    <xf borderId="5" fillId="15" fontId="12" numFmtId="167" xfId="0" applyAlignment="1" applyBorder="1" applyFont="1" applyNumberFormat="1">
      <alignment horizontal="center" readingOrder="0"/>
    </xf>
    <xf borderId="5" fillId="0" fontId="12" numFmtId="0" xfId="0" applyAlignment="1" applyBorder="1" applyFont="1">
      <alignment horizontal="center" readingOrder="0"/>
    </xf>
    <xf borderId="5" fillId="0" fontId="12" numFmtId="168" xfId="0" applyAlignment="1" applyBorder="1" applyFont="1" applyNumberFormat="1">
      <alignment readingOrder="0"/>
    </xf>
    <xf borderId="4" fillId="0" fontId="12" numFmtId="0" xfId="0" applyAlignment="1" applyBorder="1" applyFont="1">
      <alignment horizontal="center" readingOrder="0"/>
    </xf>
    <xf borderId="5" fillId="0" fontId="20" numFmtId="166" xfId="0" applyAlignment="1" applyBorder="1" applyFont="1" applyNumberFormat="1">
      <alignment horizontal="center" readingOrder="0"/>
    </xf>
    <xf borderId="16" fillId="15" fontId="12" numFmtId="167" xfId="0" applyAlignment="1" applyBorder="1" applyFont="1" applyNumberFormat="1">
      <alignment horizontal="center" readingOrder="0"/>
    </xf>
    <xf borderId="16" fillId="2" fontId="18" numFmtId="168" xfId="0" applyAlignment="1" applyBorder="1" applyFont="1" applyNumberFormat="1">
      <alignment readingOrder="0"/>
    </xf>
    <xf borderId="2" fillId="15" fontId="12" numFmtId="167" xfId="0" applyAlignment="1" applyBorder="1" applyFont="1" applyNumberFormat="1">
      <alignment horizontal="center" readingOrder="0"/>
    </xf>
    <xf borderId="5" fillId="15" fontId="12" numFmtId="167" xfId="0" applyAlignment="1" applyBorder="1" applyFont="1" applyNumberFormat="1">
      <alignment horizontal="center" readingOrder="0" shrinkToFit="0" vertical="center" wrapText="1"/>
    </xf>
    <xf borderId="4" fillId="0" fontId="11" numFmtId="168" xfId="0" applyAlignment="1" applyBorder="1" applyFont="1" applyNumberFormat="1">
      <alignment horizontal="right" readingOrder="0"/>
    </xf>
    <xf borderId="5" fillId="15" fontId="3" numFmtId="167" xfId="0" applyAlignment="1" applyBorder="1" applyFont="1" applyNumberFormat="1">
      <alignment horizontal="center"/>
    </xf>
    <xf borderId="5" fillId="7" fontId="12" numFmtId="166" xfId="0" applyAlignment="1" applyBorder="1" applyFont="1" applyNumberFormat="1">
      <alignment horizontal="center" readingOrder="0" vertical="bottom"/>
    </xf>
    <xf borderId="5" fillId="15" fontId="12" numFmtId="167" xfId="0" applyAlignment="1" applyBorder="1" applyFont="1" applyNumberFormat="1">
      <alignment horizontal="center" readingOrder="0" vertical="bottom"/>
    </xf>
    <xf borderId="5" fillId="7" fontId="12" numFmtId="0" xfId="0" applyAlignment="1" applyBorder="1" applyFont="1">
      <alignment horizontal="center" readingOrder="0" vertical="bottom"/>
    </xf>
    <xf borderId="13" fillId="15" fontId="12" numFmtId="167" xfId="0" applyAlignment="1" applyBorder="1" applyFont="1" applyNumberFormat="1">
      <alignment horizontal="center" readingOrder="0"/>
    </xf>
    <xf borderId="16" fillId="15" fontId="4" numFmtId="167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5" fillId="0" fontId="3" numFmtId="166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5" fillId="0" fontId="14" numFmtId="168" xfId="0" applyBorder="1" applyFont="1" applyNumberFormat="1"/>
    <xf borderId="5" fillId="0" fontId="12" numFmtId="169" xfId="0" applyAlignment="1" applyBorder="1" applyFont="1" applyNumberFormat="1">
      <alignment horizontal="center" readingOrder="0"/>
    </xf>
    <xf borderId="15" fillId="0" fontId="12" numFmtId="0" xfId="0" applyAlignment="1" applyBorder="1" applyFont="1">
      <alignment horizontal="center" readingOrder="0"/>
    </xf>
    <xf borderId="16" fillId="0" fontId="10" numFmtId="0" xfId="0" applyAlignment="1" applyBorder="1" applyFont="1">
      <alignment horizontal="center" readingOrder="0"/>
    </xf>
    <xf borderId="16" fillId="0" fontId="12" numFmtId="166" xfId="0" applyAlignment="1" applyBorder="1" applyFont="1" applyNumberFormat="1">
      <alignment horizontal="center" readingOrder="0"/>
    </xf>
    <xf borderId="16" fillId="0" fontId="12" numFmtId="0" xfId="0" applyAlignment="1" applyBorder="1" applyFont="1">
      <alignment horizontal="center" readingOrder="0"/>
    </xf>
    <xf borderId="16" fillId="0" fontId="11" numFmtId="168" xfId="0" applyAlignment="1" applyBorder="1" applyFont="1" applyNumberFormat="1">
      <alignment readingOrder="0"/>
    </xf>
    <xf borderId="2" fillId="0" fontId="12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horizontal="center" readingOrder="0"/>
    </xf>
    <xf borderId="2" fillId="0" fontId="12" numFmtId="166" xfId="0" applyAlignment="1" applyBorder="1" applyFont="1" applyNumberFormat="1">
      <alignment horizontal="center" readingOrder="0"/>
    </xf>
    <xf borderId="19" fillId="15" fontId="12" numFmtId="167" xfId="0" applyAlignment="1" applyBorder="1" applyFont="1" applyNumberFormat="1">
      <alignment horizontal="center" readingOrder="0"/>
    </xf>
    <xf borderId="2" fillId="0" fontId="12" numFmtId="168" xfId="0" applyAlignment="1" applyBorder="1" applyFont="1" applyNumberFormat="1">
      <alignment readingOrder="0"/>
    </xf>
    <xf borderId="5" fillId="0" fontId="12" numFmtId="0" xfId="0" applyAlignment="1" applyBorder="1" applyFont="1">
      <alignment horizontal="center" readingOrder="0" vertical="center"/>
    </xf>
    <xf borderId="5" fillId="0" fontId="11" numFmtId="168" xfId="0" applyAlignment="1" applyBorder="1" applyFont="1" applyNumberFormat="1">
      <alignment readingOrder="0"/>
    </xf>
    <xf borderId="5" fillId="7" fontId="22" numFmtId="0" xfId="0" applyAlignment="1" applyBorder="1" applyFont="1">
      <alignment horizontal="center" readingOrder="0"/>
    </xf>
    <xf borderId="16" fillId="0" fontId="4" numFmtId="0" xfId="0" applyAlignment="1" applyBorder="1" applyFont="1">
      <alignment horizontal="center"/>
    </xf>
    <xf borderId="16" fillId="0" fontId="3" numFmtId="166" xfId="0" applyAlignment="1" applyBorder="1" applyFont="1" applyNumberFormat="1">
      <alignment horizontal="center"/>
    </xf>
    <xf borderId="16" fillId="15" fontId="3" numFmtId="167" xfId="0" applyAlignment="1" applyBorder="1" applyFont="1" applyNumberFormat="1">
      <alignment horizontal="center"/>
    </xf>
    <xf borderId="16" fillId="0" fontId="3" numFmtId="0" xfId="0" applyAlignment="1" applyBorder="1" applyFont="1">
      <alignment horizontal="center"/>
    </xf>
    <xf borderId="16" fillId="0" fontId="14" numFmtId="168" xfId="0" applyBorder="1" applyFont="1" applyNumberFormat="1"/>
    <xf borderId="2" fillId="0" fontId="12" numFmtId="169" xfId="0" applyAlignment="1" applyBorder="1" applyFont="1" applyNumberFormat="1">
      <alignment horizontal="center" readingOrder="0"/>
    </xf>
    <xf borderId="2" fillId="0" fontId="12" numFmtId="0" xfId="0" applyAlignment="1" applyBorder="1" applyFont="1">
      <alignment horizontal="center" readingOrder="0"/>
    </xf>
    <xf borderId="19" fillId="0" fontId="12" numFmtId="0" xfId="0" applyAlignment="1" applyBorder="1" applyFont="1">
      <alignment horizontal="center" readingOrder="0" vertical="center"/>
    </xf>
    <xf borderId="19" fillId="0" fontId="10" numFmtId="0" xfId="0" applyAlignment="1" applyBorder="1" applyFont="1">
      <alignment horizontal="center" readingOrder="0"/>
    </xf>
    <xf borderId="19" fillId="0" fontId="12" numFmtId="169" xfId="0" applyAlignment="1" applyBorder="1" applyFont="1" applyNumberFormat="1">
      <alignment horizontal="center" readingOrder="0"/>
    </xf>
    <xf borderId="19" fillId="0" fontId="12" numFmtId="0" xfId="0" applyAlignment="1" applyBorder="1" applyFont="1">
      <alignment horizontal="center" readingOrder="0"/>
    </xf>
    <xf borderId="19" fillId="0" fontId="12" numFmtId="168" xfId="0" applyAlignment="1" applyBorder="1" applyFont="1" applyNumberFormat="1">
      <alignment readingOrder="0"/>
    </xf>
    <xf borderId="5" fillId="0" fontId="3" numFmtId="168" xfId="0" applyBorder="1" applyFont="1" applyNumberFormat="1"/>
    <xf borderId="26" fillId="2" fontId="29" numFmtId="0" xfId="0" applyAlignment="1" applyBorder="1" applyFont="1">
      <alignment horizontal="center" vertical="center"/>
    </xf>
    <xf borderId="5" fillId="6" fontId="13" numFmtId="0" xfId="0" applyAlignment="1" applyBorder="1" applyFont="1">
      <alignment horizontal="center" readingOrder="0"/>
    </xf>
    <xf borderId="5" fillId="6" fontId="30" numFmtId="0" xfId="0" applyAlignment="1" applyBorder="1" applyFont="1">
      <alignment horizontal="center" readingOrder="0"/>
    </xf>
    <xf borderId="5" fillId="6" fontId="13" numFmtId="166" xfId="0" applyAlignment="1" applyBorder="1" applyFont="1" applyNumberFormat="1">
      <alignment horizontal="center" readingOrder="0"/>
    </xf>
    <xf borderId="5" fillId="15" fontId="13" numFmtId="167" xfId="0" applyAlignment="1" applyBorder="1" applyFont="1" applyNumberFormat="1">
      <alignment horizontal="center" readingOrder="0"/>
    </xf>
    <xf borderId="5" fillId="0" fontId="13" numFmtId="0" xfId="0" applyAlignment="1" applyBorder="1" applyFont="1">
      <alignment horizontal="center" readingOrder="0"/>
    </xf>
    <xf borderId="11" fillId="0" fontId="31" numFmtId="0" xfId="0" applyBorder="1" applyFont="1"/>
    <xf borderId="5" fillId="6" fontId="4" numFmtId="0" xfId="0" applyBorder="1" applyFont="1"/>
    <xf borderId="26" fillId="0" fontId="31" numFmtId="0" xfId="0" applyBorder="1" applyFont="1"/>
    <xf borderId="5" fillId="0" fontId="10" numFmtId="164" xfId="0" applyAlignment="1" applyBorder="1" applyFont="1" applyNumberFormat="1">
      <alignment readingOrder="0"/>
    </xf>
    <xf borderId="5" fillId="0" fontId="12" numFmtId="164" xfId="0" applyAlignment="1" applyBorder="1" applyFont="1" applyNumberFormat="1">
      <alignment readingOrder="0"/>
    </xf>
    <xf borderId="13" fillId="15" fontId="4" numFmtId="167" xfId="0" applyAlignment="1" applyBorder="1" applyFont="1" applyNumberFormat="1">
      <alignment horizontal="center"/>
    </xf>
    <xf borderId="17" fillId="0" fontId="31" numFmtId="0" xfId="0" applyBorder="1" applyFont="1"/>
    <xf borderId="55" fillId="2" fontId="6" numFmtId="165" xfId="0" applyAlignment="1" applyBorder="1" applyFont="1" applyNumberFormat="1">
      <alignment horizontal="center" readingOrder="0" vertical="center"/>
    </xf>
    <xf borderId="33" fillId="0" fontId="12" numFmtId="0" xfId="0" applyAlignment="1" applyBorder="1" applyFont="1">
      <alignment horizontal="center" readingOrder="0"/>
    </xf>
    <xf borderId="34" fillId="0" fontId="10" numFmtId="0" xfId="0" applyAlignment="1" applyBorder="1" applyFont="1">
      <alignment horizontal="center" readingOrder="0"/>
    </xf>
    <xf borderId="34" fillId="0" fontId="12" numFmtId="166" xfId="0" applyAlignment="1" applyBorder="1" applyFont="1" applyNumberFormat="1">
      <alignment horizontal="center" readingOrder="0"/>
    </xf>
    <xf borderId="34" fillId="15" fontId="12" numFmtId="167" xfId="0" applyAlignment="1" applyBorder="1" applyFont="1" applyNumberFormat="1">
      <alignment horizontal="center" readingOrder="0"/>
    </xf>
    <xf borderId="34" fillId="0" fontId="12" numFmtId="0" xfId="0" applyAlignment="1" applyBorder="1" applyFont="1">
      <alignment horizontal="center" readingOrder="0"/>
    </xf>
    <xf borderId="34" fillId="0" fontId="12" numFmtId="168" xfId="0" applyAlignment="1" applyBorder="1" applyFont="1" applyNumberFormat="1">
      <alignment readingOrder="0"/>
    </xf>
    <xf borderId="56" fillId="2" fontId="14" numFmtId="0" xfId="0" applyAlignment="1" applyBorder="1" applyFont="1">
      <alignment horizontal="center" vertical="center"/>
    </xf>
    <xf borderId="9" fillId="0" fontId="31" numFmtId="0" xfId="0" applyBorder="1" applyFont="1"/>
    <xf borderId="13" fillId="0" fontId="3" numFmtId="168" xfId="0" applyBorder="1" applyFont="1" applyNumberFormat="1"/>
    <xf borderId="23" fillId="15" fontId="12" numFmtId="167" xfId="0" applyAlignment="1" applyBorder="1" applyFont="1" applyNumberFormat="1">
      <alignment horizontal="center" readingOrder="0"/>
    </xf>
    <xf borderId="23" fillId="6" fontId="12" numFmtId="0" xfId="0" applyAlignment="1" applyBorder="1" applyFont="1">
      <alignment horizontal="center" readingOrder="0"/>
    </xf>
    <xf borderId="35" fillId="6" fontId="36" numFmtId="0" xfId="0" applyAlignment="1" applyBorder="1" applyFont="1">
      <alignment horizontal="center" readingOrder="0" vertical="center"/>
    </xf>
    <xf borderId="23" fillId="0" fontId="12" numFmtId="0" xfId="0" applyAlignment="1" applyBorder="1" applyFont="1">
      <alignment horizontal="center" readingOrder="0"/>
    </xf>
    <xf borderId="30" fillId="7" fontId="37" numFmtId="0" xfId="0" applyAlignment="1" applyBorder="1" applyFont="1">
      <alignment horizontal="left" readingOrder="0" vertical="center"/>
    </xf>
    <xf borderId="36" fillId="9" fontId="38" numFmtId="168" xfId="0" applyBorder="1" applyFont="1" applyNumberFormat="1"/>
    <xf borderId="19" fillId="0" fontId="31" numFmtId="0" xfId="0" applyBorder="1" applyFont="1"/>
    <xf borderId="37" fillId="0" fontId="12" numFmtId="0" xfId="0" applyAlignment="1" applyBorder="1" applyFont="1">
      <alignment horizontal="center" readingOrder="0"/>
    </xf>
    <xf borderId="38" fillId="0" fontId="4" numFmtId="0" xfId="0" applyAlignment="1" applyBorder="1" applyFont="1">
      <alignment horizontal="center"/>
    </xf>
    <xf borderId="38" fillId="0" fontId="3" numFmtId="166" xfId="0" applyAlignment="1" applyBorder="1" applyFont="1" applyNumberFormat="1">
      <alignment horizontal="center"/>
    </xf>
    <xf borderId="38" fillId="15" fontId="3" numFmtId="167" xfId="0" applyAlignment="1" applyBorder="1" applyFont="1" applyNumberFormat="1">
      <alignment horizontal="center"/>
    </xf>
    <xf borderId="38" fillId="0" fontId="3" numFmtId="0" xfId="0" applyAlignment="1" applyBorder="1" applyFont="1">
      <alignment horizontal="center"/>
    </xf>
    <xf borderId="39" fillId="0" fontId="14" numFmtId="168" xfId="0" applyBorder="1" applyFont="1" applyNumberFormat="1"/>
    <xf borderId="57" fillId="2" fontId="6" numFmtId="165" xfId="0" applyAlignment="1" applyBorder="1" applyFont="1" applyNumberFormat="1">
      <alignment horizontal="center" readingOrder="0" vertical="center"/>
    </xf>
    <xf borderId="19" fillId="0" fontId="12" numFmtId="166" xfId="0" applyAlignment="1" applyBorder="1" applyFont="1" applyNumberFormat="1">
      <alignment horizontal="center" readingOrder="0"/>
    </xf>
    <xf borderId="19" fillId="0" fontId="11" numFmtId="168" xfId="0" applyAlignment="1" applyBorder="1" applyFont="1" applyNumberFormat="1">
      <alignment readingOrder="0"/>
    </xf>
    <xf borderId="0" fillId="0" fontId="10" numFmtId="164" xfId="0" applyAlignment="1" applyFont="1" applyNumberFormat="1">
      <alignment readingOrder="0"/>
    </xf>
    <xf borderId="11" fillId="6" fontId="36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vertical="center"/>
    </xf>
    <xf borderId="16" fillId="0" fontId="4" numFmtId="166" xfId="0" applyAlignment="1" applyBorder="1" applyFont="1" applyNumberFormat="1">
      <alignment horizontal="center"/>
    </xf>
    <xf borderId="16" fillId="0" fontId="3" numFmtId="168" xfId="0" applyBorder="1" applyFont="1" applyNumberFormat="1"/>
    <xf borderId="5" fillId="0" fontId="4" numFmtId="0" xfId="0" applyBorder="1" applyFont="1"/>
    <xf borderId="5" fillId="2" fontId="18" numFmtId="168" xfId="0" applyAlignment="1" applyBorder="1" applyFont="1" applyNumberFormat="1">
      <alignment readingOrder="0" vertical="center"/>
    </xf>
    <xf borderId="16" fillId="0" fontId="4" numFmtId="0" xfId="0" applyBorder="1" applyFont="1"/>
    <xf borderId="2" fillId="12" fontId="12" numFmtId="0" xfId="0" applyAlignment="1" applyBorder="1" applyFont="1">
      <alignment horizontal="center" readingOrder="0"/>
    </xf>
    <xf borderId="5" fillId="12" fontId="12" numFmtId="0" xfId="0" applyAlignment="1" applyBorder="1" applyFont="1">
      <alignment horizontal="center" readingOrder="0"/>
    </xf>
    <xf borderId="5" fillId="15" fontId="20" numFmtId="167" xfId="0" applyAlignment="1" applyBorder="1" applyFont="1" applyNumberFormat="1">
      <alignment horizontal="center" readingOrder="0"/>
    </xf>
    <xf borderId="5" fillId="0" fontId="20" numFmtId="0" xfId="0" applyAlignment="1" applyBorder="1" applyFont="1">
      <alignment horizontal="center" readingOrder="0"/>
    </xf>
    <xf borderId="13" fillId="0" fontId="12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/>
    </xf>
    <xf borderId="13" fillId="0" fontId="3" numFmtId="166" xfId="0" applyAlignment="1" applyBorder="1" applyFont="1" applyNumberFormat="1">
      <alignment horizontal="center"/>
    </xf>
    <xf borderId="13" fillId="15" fontId="3" numFmtId="167" xfId="0" applyAlignment="1" applyBorder="1" applyFont="1" applyNumberFormat="1">
      <alignment horizontal="center"/>
    </xf>
    <xf borderId="13" fillId="0" fontId="3" numFmtId="0" xfId="0" applyAlignment="1" applyBorder="1" applyFont="1">
      <alignment horizontal="center"/>
    </xf>
    <xf borderId="13" fillId="0" fontId="14" numFmtId="168" xfId="0" applyBorder="1" applyFont="1" applyNumberFormat="1"/>
    <xf borderId="43" fillId="0" fontId="14" numFmtId="0" xfId="0" applyAlignment="1" applyBorder="1" applyFont="1">
      <alignment horizontal="center" vertical="center"/>
    </xf>
    <xf borderId="29" fillId="0" fontId="14" numFmtId="0" xfId="0" applyAlignment="1" applyBorder="1" applyFont="1">
      <alignment horizontal="center" vertical="center"/>
    </xf>
    <xf borderId="29" fillId="0" fontId="11" numFmtId="0" xfId="0" applyAlignment="1" applyBorder="1" applyFont="1">
      <alignment horizontal="center" readingOrder="0" vertical="center"/>
    </xf>
    <xf borderId="46" fillId="0" fontId="3" numFmtId="0" xfId="0" applyAlignment="1" applyBorder="1" applyFont="1">
      <alignment horizontal="center" vertical="center"/>
    </xf>
    <xf borderId="46" fillId="0" fontId="4" numFmtId="166" xfId="0" applyAlignment="1" applyBorder="1" applyFont="1" applyNumberFormat="1">
      <alignment horizontal="center"/>
    </xf>
    <xf borderId="46" fillId="15" fontId="4" numFmtId="167" xfId="0" applyAlignment="1" applyBorder="1" applyFont="1" applyNumberFormat="1">
      <alignment horizontal="center"/>
    </xf>
    <xf borderId="46" fillId="0" fontId="4" numFmtId="0" xfId="0" applyAlignment="1" applyBorder="1" applyFont="1">
      <alignment horizontal="center"/>
    </xf>
    <xf borderId="46" fillId="0" fontId="3" numFmtId="168" xfId="0" applyBorder="1" applyFont="1" applyNumberFormat="1"/>
    <xf borderId="21" fillId="0" fontId="14" numFmtId="0" xfId="0" applyAlignment="1" applyBorder="1" applyFont="1">
      <alignment horizontal="center" vertical="center"/>
    </xf>
    <xf borderId="11" fillId="0" fontId="14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 readingOrder="0" vertical="center"/>
    </xf>
    <xf borderId="7" fillId="0" fontId="14" numFmtId="0" xfId="0" applyAlignment="1" applyBorder="1" applyFont="1">
      <alignment horizontal="center" vertical="center"/>
    </xf>
    <xf borderId="17" fillId="0" fontId="14" numFmtId="0" xfId="0" applyAlignment="1" applyBorder="1" applyFont="1">
      <alignment horizontal="center" vertical="center"/>
    </xf>
    <xf borderId="19" fillId="2" fontId="27" numFmtId="168" xfId="0" applyAlignment="1" applyBorder="1" applyFont="1" applyNumberFormat="1">
      <alignment readingOrder="0"/>
    </xf>
    <xf borderId="19" fillId="6" fontId="27" numFmtId="168" xfId="0" applyBorder="1" applyFont="1" applyNumberFormat="1"/>
    <xf borderId="11" fillId="0" fontId="36" numFmtId="0" xfId="0" applyAlignment="1" applyBorder="1" applyFont="1">
      <alignment horizontal="left" readingOrder="0" vertical="center"/>
    </xf>
    <xf borderId="11" fillId="6" fontId="40" numFmtId="0" xfId="0" applyAlignment="1" applyBorder="1" applyFont="1">
      <alignment horizontal="center" readingOrder="0" vertical="center"/>
    </xf>
    <xf borderId="5" fillId="0" fontId="12" numFmtId="168" xfId="0" applyAlignment="1" applyBorder="1" applyFont="1" applyNumberFormat="1">
      <alignment horizontal="right" readingOrder="0"/>
    </xf>
    <xf borderId="2" fillId="16" fontId="12" numFmtId="0" xfId="0" applyAlignment="1" applyBorder="1" applyFill="1" applyFont="1">
      <alignment horizontal="center" readingOrder="0"/>
    </xf>
    <xf borderId="5" fillId="16" fontId="12" numFmtId="0" xfId="0" applyAlignment="1" applyBorder="1" applyFont="1">
      <alignment horizontal="center" readingOrder="0"/>
    </xf>
    <xf borderId="5" fillId="15" fontId="12" numFmtId="0" xfId="0" applyAlignment="1" applyBorder="1" applyFont="1">
      <alignment horizontal="center" readingOrder="0"/>
    </xf>
    <xf borderId="5" fillId="6" fontId="14" numFmtId="168" xfId="0" applyBorder="1" applyFont="1" applyNumberFormat="1"/>
    <xf borderId="5" fillId="6" fontId="3" numFmtId="168" xfId="0" applyBorder="1" applyFont="1" applyNumberFormat="1"/>
    <xf borderId="11" fillId="0" fontId="41" numFmtId="0" xfId="0" applyAlignment="1" applyBorder="1" applyFont="1">
      <alignment horizontal="center" vertical="center"/>
    </xf>
    <xf borderId="11" fillId="0" fontId="17" numFmtId="0" xfId="0" applyAlignment="1" applyBorder="1" applyFont="1">
      <alignment horizontal="center" readingOrder="0" vertical="center"/>
    </xf>
    <xf borderId="13" fillId="0" fontId="10" numFmtId="0" xfId="0" applyAlignment="1" applyBorder="1" applyFont="1">
      <alignment horizontal="center" readingOrder="0"/>
    </xf>
    <xf borderId="13" fillId="0" fontId="12" numFmtId="166" xfId="0" applyAlignment="1" applyBorder="1" applyFont="1" applyNumberFormat="1">
      <alignment horizontal="center" readingOrder="0"/>
    </xf>
    <xf borderId="13" fillId="0" fontId="11" numFmtId="168" xfId="0" applyAlignment="1" applyBorder="1" applyFont="1" applyNumberFormat="1">
      <alignment readingOrder="0"/>
    </xf>
    <xf borderId="11" fillId="6" fontId="37" numFmtId="0" xfId="0" applyAlignment="1" applyBorder="1" applyFont="1">
      <alignment horizontal="center" readingOrder="0" vertical="center"/>
    </xf>
    <xf borderId="19" fillId="6" fontId="12" numFmtId="168" xfId="0" applyAlignment="1" applyBorder="1" applyFont="1" applyNumberFormat="1">
      <alignment readingOrder="0"/>
    </xf>
    <xf borderId="5" fillId="7" fontId="20" numFmtId="0" xfId="0" applyAlignment="1" applyBorder="1" applyFont="1">
      <alignment horizontal="center" readingOrder="0"/>
    </xf>
    <xf borderId="23" fillId="0" fontId="12" numFmtId="168" xfId="0" applyAlignment="1" applyBorder="1" applyFont="1" applyNumberFormat="1">
      <alignment readingOrder="0"/>
    </xf>
    <xf borderId="49" fillId="0" fontId="14" numFmtId="0" xfId="0" applyAlignment="1" applyBorder="1" applyFont="1">
      <alignment horizontal="center" vertical="center"/>
    </xf>
    <xf borderId="22" fillId="6" fontId="12" numFmtId="168" xfId="0" applyAlignment="1" applyBorder="1" applyFont="1" applyNumberFormat="1">
      <alignment readingOrder="0"/>
    </xf>
    <xf borderId="22" fillId="2" fontId="22" numFmtId="168" xfId="0" applyAlignment="1" applyBorder="1" applyFont="1" applyNumberFormat="1">
      <alignment readingOrder="0"/>
    </xf>
    <xf borderId="2" fillId="0" fontId="11" numFmtId="168" xfId="0" applyAlignment="1" applyBorder="1" applyFont="1" applyNumberFormat="1">
      <alignment readingOrder="0"/>
    </xf>
    <xf borderId="23" fillId="9" fontId="27" numFmtId="168" xfId="0" applyBorder="1" applyFont="1" applyNumberFormat="1"/>
    <xf borderId="11" fillId="6" fontId="12" numFmtId="0" xfId="0" applyAlignment="1" applyBorder="1" applyFont="1">
      <alignment horizontal="left" readingOrder="0" vertical="center"/>
    </xf>
    <xf borderId="11" fillId="6" fontId="11" numFmtId="0" xfId="0" applyAlignment="1" applyBorder="1" applyFont="1">
      <alignment horizontal="left" readingOrder="0" vertical="center"/>
    </xf>
    <xf borderId="19" fillId="9" fontId="27" numFmtId="168" xfId="0" applyBorder="1" applyFont="1" applyNumberFormat="1"/>
    <xf borderId="5" fillId="0" fontId="22" numFmtId="0" xfId="0" applyAlignment="1" applyBorder="1" applyFont="1">
      <alignment horizontal="center" readingOrder="0"/>
    </xf>
    <xf borderId="11" fillId="6" fontId="25" numFmtId="0" xfId="0" applyAlignment="1" applyBorder="1" applyFont="1">
      <alignment horizontal="center" readingOrder="0" vertical="center"/>
    </xf>
    <xf borderId="11" fillId="0" fontId="56" numFmtId="0" xfId="0" applyAlignment="1" applyBorder="1" applyFont="1">
      <alignment horizontal="center" readingOrder="0" vertical="center"/>
    </xf>
    <xf borderId="19" fillId="6" fontId="13" numFmtId="168" xfId="0" applyAlignment="1" applyBorder="1" applyFont="1" applyNumberFormat="1">
      <alignment readingOrder="0"/>
    </xf>
    <xf borderId="11" fillId="6" fontId="12" numFmtId="0" xfId="0" applyAlignment="1" applyBorder="1" applyFont="1">
      <alignment horizontal="center" readingOrder="0" vertical="center"/>
    </xf>
    <xf borderId="19" fillId="9" fontId="18" numFmtId="168" xfId="0" applyAlignment="1" applyBorder="1" applyFont="1" applyNumberFormat="1">
      <alignment readingOrder="0"/>
    </xf>
    <xf borderId="5" fillId="0" fontId="4" numFmtId="166" xfId="0" applyBorder="1" applyFont="1" applyNumberFormat="1"/>
    <xf borderId="29" fillId="0" fontId="5" numFmtId="0" xfId="0" applyBorder="1" applyFont="1"/>
    <xf borderId="16" fillId="0" fontId="4" numFmtId="166" xfId="0" applyBorder="1" applyFont="1" applyNumberFormat="1"/>
    <xf borderId="51" fillId="0" fontId="5" numFmtId="0" xfId="0" applyBorder="1" applyFont="1"/>
    <xf borderId="48" fillId="0" fontId="4" numFmtId="0" xfId="0" applyBorder="1" applyFont="1"/>
    <xf borderId="22" fillId="0" fontId="4" numFmtId="0" xfId="0" applyBorder="1" applyFont="1"/>
    <xf borderId="19" fillId="0" fontId="4" numFmtId="0" xfId="0" applyBorder="1" applyFont="1"/>
    <xf borderId="0" fillId="0" fontId="4" numFmtId="166" xfId="0" applyFont="1" applyNumberFormat="1"/>
    <xf borderId="5" fillId="4" fontId="16" numFmtId="0" xfId="0" applyAlignment="1" applyBorder="1" applyFont="1">
      <alignment horizontal="center" readingOrder="0"/>
    </xf>
    <xf borderId="36" fillId="4" fontId="16" numFmtId="0" xfId="0" applyAlignment="1" applyBorder="1" applyFont="1">
      <alignment horizontal="center" readingOrder="0"/>
    </xf>
    <xf borderId="4" fillId="4" fontId="16" numFmtId="0" xfId="0" applyAlignment="1" applyBorder="1" applyFont="1">
      <alignment horizontal="center" readingOrder="0"/>
    </xf>
    <xf borderId="0" fillId="0" fontId="4" numFmtId="167" xfId="0" applyFont="1" applyNumberFormat="1"/>
    <xf borderId="5" fillId="0" fontId="50" numFmtId="0" xfId="0" applyAlignment="1" applyBorder="1" applyFont="1">
      <alignment readingOrder="0"/>
    </xf>
    <xf borderId="5" fillId="2" fontId="57" numFmtId="164" xfId="0" applyAlignment="1" applyBorder="1" applyFont="1" applyNumberFormat="1">
      <alignment horizontal="right" readingOrder="0"/>
    </xf>
    <xf borderId="5" fillId="0" fontId="17" numFmtId="164" xfId="0" applyAlignment="1" applyBorder="1" applyFont="1" applyNumberFormat="1">
      <alignment horizontal="right" readingOrder="0"/>
    </xf>
    <xf borderId="5" fillId="0" fontId="57" numFmtId="164" xfId="0" applyAlignment="1" applyBorder="1" applyFont="1" applyNumberFormat="1">
      <alignment horizontal="right" readingOrder="0"/>
    </xf>
    <xf borderId="5" fillId="0" fontId="17" numFmtId="0" xfId="0" applyAlignment="1" applyBorder="1" applyFont="1">
      <alignment readingOrder="0"/>
    </xf>
    <xf borderId="5" fillId="0" fontId="58" numFmtId="164" xfId="0" applyAlignment="1" applyBorder="1" applyFont="1" applyNumberFormat="1">
      <alignment horizontal="right" readingOrder="0"/>
    </xf>
    <xf borderId="5" fillId="0" fontId="59" numFmtId="0" xfId="0" applyAlignment="1" applyBorder="1" applyFont="1">
      <alignment readingOrder="0"/>
    </xf>
    <xf borderId="5" fillId="0" fontId="54" numFmtId="164" xfId="0" applyAlignment="1" applyBorder="1" applyFont="1" applyNumberFormat="1">
      <alignment horizontal="right" readingOrder="0"/>
    </xf>
    <xf borderId="5" fillId="0" fontId="15" numFmtId="0" xfId="0" applyAlignment="1" applyBorder="1" applyFont="1">
      <alignment readingOrder="0"/>
    </xf>
    <xf borderId="5" fillId="0" fontId="40" numFmtId="164" xfId="0" applyAlignment="1" applyBorder="1" applyFont="1" applyNumberFormat="1">
      <alignment horizontal="right" readingOrder="0"/>
    </xf>
    <xf borderId="5" fillId="2" fontId="40" numFmtId="164" xfId="0" applyAlignment="1" applyBorder="1" applyFont="1" applyNumberFormat="1">
      <alignment horizontal="right" readingOrder="0"/>
    </xf>
    <xf borderId="5" fillId="0" fontId="19" numFmtId="164" xfId="0" applyAlignment="1" applyBorder="1" applyFont="1" applyNumberFormat="1">
      <alignment horizontal="right" readingOrder="0"/>
    </xf>
    <xf borderId="5" fillId="0" fontId="60" numFmtId="164" xfId="0" applyAlignment="1" applyBorder="1" applyFont="1" applyNumberFormat="1">
      <alignment horizontal="right" readingOrder="0"/>
    </xf>
    <xf borderId="5" fillId="9" fontId="53" numFmtId="0" xfId="0" applyAlignment="1" applyBorder="1" applyFont="1">
      <alignment readingOrder="0"/>
    </xf>
    <xf borderId="5" fillId="9" fontId="54" numFmtId="164" xfId="0" applyAlignment="1" applyBorder="1" applyFont="1" applyNumberFormat="1">
      <alignment horizontal="right" readingOrder="0"/>
    </xf>
    <xf borderId="5" fillId="9" fontId="55" numFmtId="164" xfId="0" applyAlignment="1" applyBorder="1" applyFont="1" applyNumberFormat="1">
      <alignment horizontal="right"/>
    </xf>
    <xf borderId="0" fillId="2" fontId="61" numFmtId="0" xfId="0" applyAlignment="1" applyFont="1">
      <alignment horizontal="center" readingOrder="0"/>
    </xf>
    <xf borderId="3" fillId="2" fontId="46" numFmtId="0" xfId="0" applyAlignment="1" applyBorder="1" applyFont="1">
      <alignment horizontal="center" vertical="center"/>
    </xf>
    <xf borderId="4" fillId="0" fontId="40" numFmtId="0" xfId="0" applyAlignment="1" applyBorder="1" applyFont="1">
      <alignment horizontal="center" readingOrder="0"/>
    </xf>
    <xf borderId="4" fillId="0" fontId="17" numFmtId="0" xfId="0" applyAlignment="1" applyBorder="1" applyFont="1">
      <alignment horizontal="center" readingOrder="0"/>
    </xf>
    <xf borderId="5" fillId="0" fontId="40" numFmtId="0" xfId="0" applyAlignment="1" applyBorder="1" applyFont="1">
      <alignment horizontal="center" readingOrder="0"/>
    </xf>
    <xf borderId="5" fillId="0" fontId="20" numFmtId="168" xfId="0" applyAlignment="1" applyBorder="1" applyFont="1" applyNumberFormat="1">
      <alignment readingOrder="0"/>
    </xf>
    <xf borderId="5" fillId="9" fontId="13" numFmtId="168" xfId="0" applyAlignment="1" applyBorder="1" applyFont="1" applyNumberFormat="1">
      <alignment readingOrder="0"/>
    </xf>
    <xf borderId="23" fillId="11" fontId="29" numFmtId="168" xfId="0" applyBorder="1" applyFont="1" applyNumberFormat="1"/>
    <xf borderId="23" fillId="2" fontId="20" numFmtId="168" xfId="0" applyAlignment="1" applyBorder="1" applyFont="1" applyNumberFormat="1">
      <alignment readingOrder="0"/>
    </xf>
    <xf borderId="25" fillId="11" fontId="22" numFmtId="168" xfId="0" applyAlignment="1" applyBorder="1" applyFont="1" applyNumberFormat="1">
      <alignment readingOrder="0"/>
    </xf>
    <xf borderId="25" fillId="9" fontId="11" numFmtId="168" xfId="0" applyAlignment="1" applyBorder="1" applyFont="1" applyNumberFormat="1">
      <alignment readingOrder="0"/>
    </xf>
    <xf borderId="19" fillId="0" fontId="48" numFmtId="168" xfId="0" applyBorder="1" applyFont="1" applyNumberFormat="1"/>
    <xf borderId="25" fillId="9" fontId="14" numFmtId="168" xfId="0" applyBorder="1" applyFont="1" applyNumberFormat="1"/>
    <xf borderId="42" fillId="0" fontId="4" numFmtId="0" xfId="0" applyBorder="1" applyFont="1"/>
    <xf borderId="6" fillId="2" fontId="6" numFmtId="171" xfId="0" applyAlignment="1" applyBorder="1" applyFont="1" applyNumberFormat="1">
      <alignment horizontal="center" readingOrder="0" vertical="center"/>
    </xf>
    <xf borderId="23" fillId="7" fontId="13" numFmtId="168" xfId="0" applyAlignment="1" applyBorder="1" applyFont="1" applyNumberFormat="1">
      <alignment readingOrder="0"/>
    </xf>
    <xf borderId="7" fillId="7" fontId="36" numFmtId="0" xfId="0" applyAlignment="1" applyBorder="1" applyFont="1">
      <alignment horizontal="center" readingOrder="0" vertical="center"/>
    </xf>
    <xf borderId="25" fillId="9" fontId="32" numFmtId="168" xfId="0" applyBorder="1" applyFont="1" applyNumberFormat="1"/>
    <xf borderId="11" fillId="10" fontId="36" numFmtId="0" xfId="0" applyAlignment="1" applyBorder="1" applyFont="1">
      <alignment horizontal="center" readingOrder="0" vertical="center"/>
    </xf>
    <xf borderId="44" fillId="0" fontId="4" numFmtId="0" xfId="0" applyBorder="1" applyFont="1"/>
    <xf borderId="11" fillId="4" fontId="36" numFmtId="0" xfId="0" applyAlignment="1" applyBorder="1" applyFont="1">
      <alignment horizontal="center" readingOrder="0" vertical="center"/>
    </xf>
    <xf borderId="17" fillId="0" fontId="5" numFmtId="0" xfId="0" applyBorder="1" applyFont="1"/>
    <xf borderId="51" fillId="0" fontId="14" numFmtId="0" xfId="0" applyAlignment="1" applyBorder="1" applyFont="1">
      <alignment horizontal="center" vertical="center"/>
    </xf>
    <xf borderId="11" fillId="10" fontId="40" numFmtId="0" xfId="0" applyAlignment="1" applyBorder="1" applyFont="1">
      <alignment horizontal="center" readingOrder="0" vertical="center"/>
    </xf>
    <xf borderId="5" fillId="9" fontId="62" numFmtId="168" xfId="0" applyAlignment="1" applyBorder="1" applyFont="1" applyNumberFormat="1">
      <alignment readingOrder="0"/>
    </xf>
    <xf borderId="5" fillId="6" fontId="4" numFmtId="0" xfId="0" applyAlignment="1" applyBorder="1" applyFont="1">
      <alignment horizontal="center" readingOrder="0"/>
    </xf>
    <xf borderId="23" fillId="4" fontId="40" numFmtId="0" xfId="0" applyAlignment="1" applyBorder="1" applyFont="1">
      <alignment readingOrder="0"/>
    </xf>
    <xf borderId="36" fillId="0" fontId="31" numFmtId="0" xfId="0" applyBorder="1" applyFont="1"/>
    <xf borderId="4" fillId="0" fontId="31" numFmtId="0" xfId="0" applyBorder="1" applyFont="1"/>
    <xf borderId="0" fillId="3" fontId="16" numFmtId="172" xfId="0" applyAlignment="1" applyFont="1" applyNumberFormat="1">
      <alignment horizontal="center" readingOrder="0"/>
    </xf>
    <xf borderId="0" fillId="0" fontId="50" numFmtId="0" xfId="0" applyAlignment="1" applyFont="1">
      <alignment readingOrder="0"/>
    </xf>
    <xf borderId="5" fillId="0" fontId="51" numFmtId="164" xfId="0" applyAlignment="1" applyBorder="1" applyFont="1" applyNumberFormat="1">
      <alignment readingOrder="0"/>
    </xf>
    <xf borderId="0" fillId="0" fontId="17" numFmtId="0" xfId="0" applyAlignment="1" applyFont="1">
      <alignment readingOrder="0"/>
    </xf>
    <xf borderId="5" fillId="0" fontId="40" numFmtId="164" xfId="0" applyAlignment="1" applyBorder="1" applyFont="1" applyNumberFormat="1">
      <alignment readingOrder="0"/>
    </xf>
    <xf borderId="5" fillId="2" fontId="40" numFmtId="164" xfId="0" applyAlignment="1" applyBorder="1" applyFont="1" applyNumberFormat="1">
      <alignment readingOrder="0"/>
    </xf>
    <xf borderId="0" fillId="0" fontId="40" numFmtId="0" xfId="0" applyAlignment="1" applyFont="1">
      <alignment readingOrder="0"/>
    </xf>
    <xf borderId="0" fillId="0" fontId="6" numFmtId="0" xfId="0" applyAlignment="1" applyFont="1">
      <alignment readingOrder="0"/>
    </xf>
    <xf borderId="5" fillId="0" fontId="44" numFmtId="164" xfId="0" applyAlignment="1" applyBorder="1" applyFont="1" applyNumberFormat="1">
      <alignment readingOrder="0"/>
    </xf>
    <xf borderId="0" fillId="0" fontId="15" numFmtId="0" xfId="0" applyAlignment="1" applyFont="1">
      <alignment readingOrder="0"/>
    </xf>
    <xf borderId="5" fillId="16" fontId="21" numFmtId="164" xfId="0" applyAlignment="1" applyBorder="1" applyFont="1" applyNumberFormat="1">
      <alignment readingOrder="0"/>
    </xf>
    <xf borderId="5" fillId="16" fontId="2" numFmtId="164" xfId="0" applyBorder="1" applyFont="1" applyNumberFormat="1"/>
    <xf borderId="0" fillId="9" fontId="33" numFmtId="0" xfId="0" applyAlignment="1" applyFont="1">
      <alignment readingOrder="0"/>
    </xf>
    <xf borderId="5" fillId="9" fontId="39" numFmtId="164" xfId="0" applyBorder="1" applyFont="1" applyNumberFormat="1"/>
    <xf borderId="5" fillId="0" fontId="48" numFmtId="0" xfId="0" applyBorder="1" applyFont="1"/>
    <xf borderId="0" fillId="2" fontId="63" numFmtId="0" xfId="0" applyAlignment="1" applyFont="1">
      <alignment horizontal="center"/>
    </xf>
    <xf borderId="0" fillId="0" fontId="4" numFmtId="164" xfId="0" applyFont="1" applyNumberFormat="1"/>
    <xf borderId="58" fillId="2" fontId="64" numFmtId="165" xfId="0" applyAlignment="1" applyBorder="1" applyFont="1" applyNumberFormat="1">
      <alignment horizontal="center" vertical="center"/>
    </xf>
    <xf borderId="2" fillId="0" fontId="64" numFmtId="0" xfId="0" applyAlignment="1" applyBorder="1" applyFont="1">
      <alignment horizontal="center" vertical="center"/>
    </xf>
    <xf borderId="2" fillId="0" fontId="59" numFmtId="0" xfId="0" applyAlignment="1" applyBorder="1" applyFont="1">
      <alignment horizontal="center" readingOrder="0" vertical="center"/>
    </xf>
    <xf borderId="2" fillId="0" fontId="64" numFmtId="168" xfId="0" applyAlignment="1" applyBorder="1" applyFont="1" applyNumberFormat="1">
      <alignment horizontal="center" shrinkToFit="0" vertical="center" wrapText="1"/>
    </xf>
    <xf borderId="3" fillId="7" fontId="64" numFmtId="168" xfId="0" applyAlignment="1" applyBorder="1" applyFont="1" applyNumberFormat="1">
      <alignment horizontal="center" vertical="center"/>
    </xf>
    <xf borderId="59" fillId="0" fontId="64" numFmtId="0" xfId="0" applyAlignment="1" applyBorder="1" applyFont="1">
      <alignment horizontal="center" vertical="center"/>
    </xf>
    <xf borderId="12" fillId="0" fontId="10" numFmtId="164" xfId="0" applyAlignment="1" applyBorder="1" applyFont="1" applyNumberFormat="1">
      <alignment horizontal="center" readingOrder="0"/>
    </xf>
    <xf borderId="5" fillId="0" fontId="10" numFmtId="164" xfId="0" applyAlignment="1" applyBorder="1" applyFont="1" applyNumberFormat="1">
      <alignment horizontal="center" readingOrder="0"/>
    </xf>
    <xf borderId="60" fillId="2" fontId="13" numFmtId="168" xfId="0" applyAlignment="1" applyBorder="1" applyFont="1" applyNumberFormat="1">
      <alignment readingOrder="0"/>
    </xf>
    <xf borderId="61" fillId="0" fontId="3" numFmtId="0" xfId="0" applyAlignment="1" applyBorder="1" applyFont="1">
      <alignment horizontal="center" vertical="center"/>
    </xf>
    <xf borderId="13" fillId="0" fontId="4" numFmtId="164" xfId="0" applyBorder="1" applyFont="1" applyNumberFormat="1"/>
    <xf borderId="12" fillId="0" fontId="4" numFmtId="164" xfId="0" applyBorder="1" applyFont="1" applyNumberFormat="1"/>
    <xf borderId="60" fillId="0" fontId="12" numFmtId="168" xfId="0" applyAlignment="1" applyBorder="1" applyFont="1" applyNumberFormat="1">
      <alignment readingOrder="0"/>
    </xf>
    <xf borderId="9" fillId="0" fontId="4" numFmtId="164" xfId="0" applyBorder="1" applyFont="1" applyNumberFormat="1"/>
    <xf borderId="8" fillId="0" fontId="4" numFmtId="164" xfId="0" applyBorder="1" applyFont="1" applyNumberFormat="1"/>
    <xf borderId="60" fillId="9" fontId="12" numFmtId="168" xfId="0" applyAlignment="1" applyBorder="1" applyFont="1" applyNumberFormat="1">
      <alignment readingOrder="0"/>
    </xf>
    <xf borderId="9" fillId="0" fontId="10" numFmtId="164" xfId="0" applyAlignment="1" applyBorder="1" applyFont="1" applyNumberFormat="1">
      <alignment readingOrder="0"/>
    </xf>
    <xf borderId="23" fillId="0" fontId="3" numFmtId="0" xfId="0" applyAlignment="1" applyBorder="1" applyFont="1">
      <alignment horizontal="center"/>
    </xf>
    <xf borderId="60" fillId="2" fontId="12" numFmtId="168" xfId="0" applyAlignment="1" applyBorder="1" applyFont="1" applyNumberFormat="1">
      <alignment readingOrder="0"/>
    </xf>
    <xf borderId="62" fillId="0" fontId="31" numFmtId="0" xfId="0" applyBorder="1" applyFont="1"/>
    <xf borderId="60" fillId="0" fontId="38" numFmtId="168" xfId="0" applyBorder="1" applyFont="1" applyNumberFormat="1"/>
    <xf borderId="63" fillId="0" fontId="3" numFmtId="0" xfId="0" applyAlignment="1" applyBorder="1" applyFont="1">
      <alignment horizontal="center" vertical="center"/>
    </xf>
    <xf borderId="60" fillId="0" fontId="13" numFmtId="168" xfId="0" applyAlignment="1" applyBorder="1" applyFont="1" applyNumberFormat="1">
      <alignment readingOrder="0"/>
    </xf>
    <xf borderId="60" fillId="0" fontId="3" numFmtId="168" xfId="0" applyBorder="1" applyFont="1" applyNumberFormat="1"/>
    <xf borderId="60" fillId="9" fontId="3" numFmtId="168" xfId="0" applyBorder="1" applyFont="1" applyNumberFormat="1"/>
    <xf borderId="8" fillId="0" fontId="10" numFmtId="164" xfId="0" applyAlignment="1" applyBorder="1" applyFont="1" applyNumberFormat="1">
      <alignment readingOrder="0"/>
    </xf>
    <xf borderId="64" fillId="0" fontId="4" numFmtId="0" xfId="0" applyAlignment="1" applyBorder="1" applyFont="1">
      <alignment horizontal="center"/>
    </xf>
    <xf borderId="65" fillId="2" fontId="3" numFmtId="168" xfId="0" applyBorder="1" applyFont="1" applyNumberFormat="1"/>
    <xf borderId="66" fillId="0" fontId="12" numFmtId="0" xfId="0" applyAlignment="1" applyBorder="1" applyFont="1">
      <alignment horizontal="center" readingOrder="0" vertical="center"/>
    </xf>
    <xf borderId="67" fillId="0" fontId="10" numFmtId="0" xfId="0" applyAlignment="1" applyBorder="1" applyFont="1">
      <alignment horizontal="center" readingOrder="0" vertical="center"/>
    </xf>
    <xf borderId="66" fillId="0" fontId="12" numFmtId="0" xfId="0" applyAlignment="1" applyBorder="1" applyFont="1">
      <alignment horizontal="center" readingOrder="0" shrinkToFit="0" vertical="center" wrapText="1"/>
    </xf>
    <xf borderId="68" fillId="0" fontId="13" numFmtId="168" xfId="0" applyAlignment="1" applyBorder="1" applyFont="1" applyNumberFormat="1">
      <alignment readingOrder="0"/>
    </xf>
    <xf borderId="69" fillId="0" fontId="3" numFmtId="0" xfId="0" applyAlignment="1" applyBorder="1" applyFont="1">
      <alignment horizontal="center" vertical="center"/>
    </xf>
    <xf borderId="8" fillId="0" fontId="31" numFmtId="0" xfId="0" applyBorder="1" applyFont="1"/>
    <xf borderId="70" fillId="9" fontId="3" numFmtId="168" xfId="0" applyBorder="1" applyFont="1" applyNumberFormat="1"/>
    <xf borderId="31" fillId="0" fontId="31" numFmtId="0" xfId="0" applyBorder="1" applyFont="1"/>
    <xf borderId="70" fillId="0" fontId="3" numFmtId="168" xfId="0" applyBorder="1" applyFont="1" applyNumberFormat="1"/>
    <xf borderId="18" fillId="0" fontId="31" numFmtId="0" xfId="0" applyBorder="1" applyFont="1"/>
    <xf borderId="70" fillId="2" fontId="3" numFmtId="168" xfId="0" applyBorder="1" applyFont="1" applyNumberFormat="1"/>
    <xf borderId="22" fillId="0" fontId="31" numFmtId="0" xfId="0" applyBorder="1" applyFont="1"/>
    <xf borderId="70" fillId="0" fontId="27" numFmtId="168" xfId="0" applyBorder="1" applyFont="1" applyNumberFormat="1"/>
    <xf borderId="23" fillId="0" fontId="3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readingOrder="0" vertical="bottom"/>
    </xf>
    <xf borderId="70" fillId="0" fontId="13" numFmtId="168" xfId="0" applyAlignment="1" applyBorder="1" applyFont="1" applyNumberFormat="1">
      <alignment readingOrder="0"/>
    </xf>
    <xf borderId="24" fillId="0" fontId="3" numFmtId="0" xfId="0" applyAlignment="1" applyBorder="1" applyFont="1">
      <alignment horizontal="center" vertical="center"/>
    </xf>
    <xf borderId="71" fillId="0" fontId="31" numFmtId="0" xfId="0" applyBorder="1" applyFont="1"/>
    <xf borderId="72" fillId="2" fontId="3" numFmtId="168" xfId="0" applyBorder="1" applyFont="1" applyNumberFormat="1"/>
    <xf borderId="47" fillId="0" fontId="31" numFmtId="0" xfId="0" applyBorder="1" applyFont="1"/>
    <xf borderId="3" fillId="0" fontId="13" numFmtId="168" xfId="0" applyAlignment="1" applyBorder="1" applyFont="1" applyNumberFormat="1">
      <alignment readingOrder="0"/>
    </xf>
    <xf borderId="42" fillId="0" fontId="3" numFmtId="0" xfId="0" applyAlignment="1" applyBorder="1" applyFont="1">
      <alignment horizontal="center" vertical="center"/>
    </xf>
    <xf borderId="60" fillId="2" fontId="3" numFmtId="168" xfId="0" applyBorder="1" applyFont="1" applyNumberFormat="1"/>
    <xf borderId="61" fillId="0" fontId="12" numFmtId="0" xfId="0" applyAlignment="1" applyBorder="1" applyFont="1">
      <alignment horizontal="center" readingOrder="0" vertical="center"/>
    </xf>
    <xf borderId="64" fillId="0" fontId="3" numFmtId="0" xfId="0" applyAlignment="1" applyBorder="1" applyFont="1">
      <alignment horizontal="center" vertical="center"/>
    </xf>
    <xf borderId="64" fillId="0" fontId="3" numFmtId="168" xfId="0" applyBorder="1" applyFont="1" applyNumberFormat="1"/>
    <xf borderId="64" fillId="2" fontId="3" numFmtId="168" xfId="0" applyBorder="1" applyFont="1" applyNumberFormat="1"/>
    <xf borderId="73" fillId="2" fontId="13" numFmtId="168" xfId="0" applyAlignment="1" applyBorder="1" applyFont="1" applyNumberFormat="1">
      <alignment readingOrder="0"/>
    </xf>
    <xf borderId="44" fillId="2" fontId="27" numFmtId="0" xfId="0" applyAlignment="1" applyBorder="1" applyFont="1">
      <alignment horizontal="center" vertical="center"/>
    </xf>
    <xf borderId="23" fillId="11" fontId="22" numFmtId="168" xfId="0" applyAlignment="1" applyBorder="1" applyFont="1" applyNumberFormat="1">
      <alignment readingOrder="0"/>
    </xf>
    <xf borderId="44" fillId="2" fontId="13" numFmtId="0" xfId="0" applyAlignment="1" applyBorder="1" applyFont="1">
      <alignment horizontal="center" readingOrder="0" vertical="center"/>
    </xf>
    <xf borderId="23" fillId="2" fontId="29" numFmtId="168" xfId="0" applyBorder="1" applyFont="1" applyNumberFormat="1"/>
    <xf borderId="3" fillId="2" fontId="13" numFmtId="168" xfId="0" applyAlignment="1" applyBorder="1" applyFont="1" applyNumberFormat="1">
      <alignment readingOrder="0"/>
    </xf>
    <xf borderId="44" fillId="0" fontId="3" numFmtId="0" xfId="0" applyAlignment="1" applyBorder="1" applyFont="1">
      <alignment horizontal="center" vertical="center"/>
    </xf>
    <xf borderId="60" fillId="2" fontId="27" numFmtId="168" xfId="0" applyBorder="1" applyFont="1" applyNumberFormat="1"/>
    <xf borderId="60" fillId="9" fontId="27" numFmtId="168" xfId="0" applyBorder="1" applyFont="1" applyNumberFormat="1"/>
    <xf borderId="44" fillId="0" fontId="12" numFmtId="0" xfId="0" applyAlignment="1" applyBorder="1" applyFont="1">
      <alignment horizontal="center" readingOrder="0" vertical="center"/>
    </xf>
    <xf borderId="60" fillId="9" fontId="13" numFmtId="168" xfId="0" applyAlignment="1" applyBorder="1" applyFont="1" applyNumberFormat="1">
      <alignment readingOrder="0"/>
    </xf>
    <xf borderId="66" fillId="2" fontId="12" numFmtId="0" xfId="0" applyAlignment="1" applyBorder="1" applyFont="1">
      <alignment horizontal="center" readingOrder="0" vertical="center"/>
    </xf>
    <xf borderId="42" fillId="2" fontId="27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/>
    </xf>
    <xf borderId="23" fillId="9" fontId="13" numFmtId="168" xfId="0" applyAlignment="1" applyBorder="1" applyFont="1" applyNumberFormat="1">
      <alignment readingOrder="0"/>
    </xf>
    <xf borderId="60" fillId="11" fontId="29" numFmtId="168" xfId="0" applyBorder="1" applyFont="1" applyNumberFormat="1"/>
    <xf borderId="51" fillId="2" fontId="27" numFmtId="168" xfId="0" applyBorder="1" applyFont="1" applyNumberFormat="1"/>
    <xf borderId="51" fillId="2" fontId="3" numFmtId="168" xfId="0" applyBorder="1" applyFont="1" applyNumberFormat="1"/>
    <xf borderId="66" fillId="0" fontId="11" numFmtId="168" xfId="0" applyAlignment="1" applyBorder="1" applyFont="1" applyNumberFormat="1">
      <alignment readingOrder="0" vertical="center"/>
    </xf>
    <xf borderId="5" fillId="0" fontId="12" numFmtId="168" xfId="0" applyAlignment="1" applyBorder="1" applyFont="1" applyNumberFormat="1">
      <alignment readingOrder="0" vertical="center"/>
    </xf>
    <xf borderId="44" fillId="2" fontId="3" numFmtId="0" xfId="0" applyAlignment="1" applyBorder="1" applyFont="1">
      <alignment horizontal="center" vertical="center"/>
    </xf>
    <xf borderId="60" fillId="9" fontId="32" numFmtId="168" xfId="0" applyBorder="1" applyFont="1" applyNumberFormat="1"/>
    <xf borderId="5" fillId="0" fontId="10" numFmtId="0" xfId="0" applyAlignment="1" applyBorder="1" applyFont="1">
      <alignment horizontal="center" readingOrder="0" vertical="center"/>
    </xf>
    <xf borderId="42" fillId="2" fontId="3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readingOrder="0" vertical="center"/>
    </xf>
    <xf borderId="9" fillId="0" fontId="5" numFmtId="164" xfId="0" applyBorder="1" applyFont="1" applyNumberFormat="1"/>
    <xf borderId="8" fillId="0" fontId="5" numFmtId="164" xfId="0" applyBorder="1" applyFont="1" applyNumberFormat="1"/>
    <xf borderId="5" fillId="3" fontId="13" numFmtId="0" xfId="0" applyAlignment="1" applyBorder="1" applyFont="1">
      <alignment horizontal="center" readingOrder="0" shrinkToFit="0" wrapText="1"/>
    </xf>
    <xf borderId="19" fillId="0" fontId="4" numFmtId="164" xfId="0" applyBorder="1" applyFont="1" applyNumberFormat="1"/>
    <xf borderId="18" fillId="0" fontId="4" numFmtId="164" xfId="0" applyBorder="1" applyFont="1" applyNumberFormat="1"/>
    <xf borderId="0" fillId="0" fontId="4" numFmtId="0" xfId="0" applyAlignment="1" applyFont="1">
      <alignment horizontal="right"/>
    </xf>
    <xf borderId="23" fillId="0" fontId="15" numFmtId="0" xfId="0" applyAlignment="1" applyBorder="1" applyFont="1">
      <alignment horizontal="center" readingOrder="0" vertical="center"/>
    </xf>
    <xf borderId="5" fillId="0" fontId="11" numFmtId="164" xfId="0" applyAlignment="1" applyBorder="1" applyFont="1" applyNumberFormat="1">
      <alignment horizontal="right" readingOrder="0" vertical="center"/>
    </xf>
    <xf borderId="5" fillId="0" fontId="33" numFmtId="164" xfId="0" applyAlignment="1" applyBorder="1" applyFont="1" applyNumberFormat="1">
      <alignment readingOrder="0"/>
    </xf>
    <xf borderId="23" fillId="0" fontId="65" numFmtId="164" xfId="0" applyAlignment="1" applyBorder="1" applyFont="1" applyNumberFormat="1">
      <alignment horizontal="center" readingOrder="0"/>
    </xf>
    <xf borderId="5" fillId="0" fontId="66" numFmtId="164" xfId="0" applyAlignment="1" applyBorder="1" applyFont="1" applyNumberFormat="1">
      <alignment readingOrder="0"/>
    </xf>
    <xf borderId="5" fillId="0" fontId="57" numFmtId="164" xfId="0" applyAlignment="1" applyBorder="1" applyFont="1" applyNumberFormat="1">
      <alignment readingOrder="0"/>
    </xf>
    <xf borderId="0" fillId="0" fontId="66" numFmtId="164" xfId="0" applyAlignment="1" applyFont="1" applyNumberFormat="1">
      <alignment readingOrder="0"/>
    </xf>
    <xf borderId="23" fillId="15" fontId="10" numFmtId="0" xfId="0" applyAlignment="1" applyBorder="1" applyFont="1">
      <alignment horizontal="center" readingOrder="0"/>
    </xf>
    <xf borderId="5" fillId="0" fontId="67" numFmtId="164" xfId="0" applyBorder="1" applyFont="1" applyNumberFormat="1"/>
    <xf borderId="23" fillId="7" fontId="68" numFmtId="0" xfId="0" applyAlignment="1" applyBorder="1" applyFont="1">
      <alignment horizontal="center" readingOrder="0"/>
    </xf>
    <xf borderId="5" fillId="9" fontId="5" numFmtId="164" xfId="0" applyBorder="1" applyFont="1" applyNumberFormat="1"/>
    <xf borderId="0" fillId="0" fontId="63" numFmtId="0" xfId="0" applyAlignment="1" applyFont="1">
      <alignment horizontal="center"/>
    </xf>
    <xf borderId="58" fillId="0" fontId="64" numFmtId="165" xfId="0" applyAlignment="1" applyBorder="1" applyFont="1" applyNumberFormat="1">
      <alignment horizontal="center" vertical="center"/>
    </xf>
    <xf borderId="27" fillId="0" fontId="64" numFmtId="0" xfId="0" applyAlignment="1" applyBorder="1" applyFont="1">
      <alignment horizontal="center" vertical="center"/>
    </xf>
    <xf borderId="23" fillId="0" fontId="10" numFmtId="164" xfId="0" applyAlignment="1" applyBorder="1" applyFont="1" applyNumberFormat="1">
      <alignment horizontal="center" readingOrder="0" vertical="center"/>
    </xf>
    <xf borderId="5" fillId="0" fontId="10" numFmtId="164" xfId="0" applyAlignment="1" applyBorder="1" applyFont="1" applyNumberFormat="1">
      <alignment horizontal="center" readingOrder="0" vertical="center"/>
    </xf>
    <xf borderId="6" fillId="0" fontId="7" numFmtId="165" xfId="0" applyAlignment="1" applyBorder="1" applyFont="1" applyNumberFormat="1">
      <alignment horizontal="center" vertical="center"/>
    </xf>
    <xf borderId="1" fillId="0" fontId="6" numFmtId="165" xfId="0" applyAlignment="1" applyBorder="1" applyFont="1" applyNumberFormat="1">
      <alignment horizontal="center" readingOrder="0" vertical="center"/>
    </xf>
    <xf borderId="73" fillId="0" fontId="10" numFmtId="0" xfId="0" applyAlignment="1" applyBorder="1" applyFont="1">
      <alignment horizontal="center" readingOrder="0"/>
    </xf>
    <xf borderId="60" fillId="10" fontId="29" numFmtId="168" xfId="0" applyBorder="1" applyFont="1" applyNumberFormat="1"/>
    <xf borderId="51" fillId="0" fontId="3" numFmtId="168" xfId="0" applyBorder="1" applyFont="1" applyNumberFormat="1"/>
    <xf borderId="73" fillId="0" fontId="13" numFmtId="168" xfId="0" applyAlignment="1" applyBorder="1" applyFont="1" applyNumberFormat="1">
      <alignment readingOrder="0"/>
    </xf>
    <xf borderId="23" fillId="0" fontId="13" numFmtId="168" xfId="0" applyAlignment="1" applyBorder="1" applyFont="1" applyNumberFormat="1">
      <alignment readingOrder="0"/>
    </xf>
    <xf borderId="23" fillId="0" fontId="38" numFmtId="168" xfId="0" applyBorder="1" applyFont="1" applyNumberFormat="1"/>
    <xf borderId="23" fillId="0" fontId="3" numFmtId="168" xfId="0" applyBorder="1" applyFont="1" applyNumberFormat="1"/>
    <xf borderId="23" fillId="10" fontId="29" numFmtId="168" xfId="0" applyBorder="1" applyFont="1" applyNumberFormat="1"/>
    <xf borderId="60" fillId="0" fontId="27" numFmtId="168" xfId="0" applyBorder="1" applyFont="1" applyNumberFormat="1"/>
    <xf borderId="60" fillId="6" fontId="27" numFmtId="168" xfId="0" applyBorder="1" applyFont="1" applyNumberFormat="1"/>
    <xf borderId="51" fillId="0" fontId="27" numFmtId="168" xfId="0" applyBorder="1" applyFont="1" applyNumberFormat="1"/>
    <xf borderId="27" fillId="0" fontId="13" numFmtId="168" xfId="0" applyAlignment="1" applyBorder="1" applyFont="1" applyNumberFormat="1">
      <alignment readingOrder="0"/>
    </xf>
    <xf borderId="23" fillId="0" fontId="27" numFmtId="168" xfId="0" applyBorder="1" applyFont="1" applyNumberFormat="1"/>
    <xf borderId="1" fillId="0" fontId="6" numFmtId="171" xfId="0" applyAlignment="1" applyBorder="1" applyFont="1" applyNumberFormat="1">
      <alignment horizontal="center" readingOrder="0" vertical="center"/>
    </xf>
    <xf borderId="60" fillId="6" fontId="3" numFmtId="168" xfId="0" applyBorder="1" applyFont="1" applyNumberFormat="1"/>
    <xf borderId="5" fillId="0" fontId="12" numFmtId="0" xfId="0" applyAlignment="1" applyBorder="1" applyFont="1">
      <alignment horizontal="center" vertical="bottom"/>
    </xf>
    <xf borderId="5" fillId="0" fontId="12" numFmtId="168" xfId="0" applyAlignment="1" applyBorder="1" applyFont="1" applyNumberFormat="1">
      <alignment horizontal="right" vertical="bottom"/>
    </xf>
    <xf borderId="60" fillId="2" fontId="38" numFmtId="168" xfId="0" applyBorder="1" applyFont="1" applyNumberFormat="1"/>
    <xf borderId="3" fillId="2" fontId="18" numFmtId="168" xfId="0" applyAlignment="1" applyBorder="1" applyFont="1" applyNumberFormat="1">
      <alignment readingOrder="0"/>
    </xf>
    <xf borderId="74" fillId="2" fontId="18" numFmtId="168" xfId="0" applyAlignment="1" applyBorder="1" applyFont="1" applyNumberFormat="1">
      <alignment readingOrder="0"/>
    </xf>
    <xf borderId="74" fillId="2" fontId="27" numFmtId="168" xfId="0" applyBorder="1" applyFont="1" applyNumberFormat="1"/>
    <xf borderId="74" fillId="9" fontId="27" numFmtId="168" xfId="0" applyBorder="1" applyFont="1" applyNumberFormat="1"/>
    <xf borderId="0" fillId="0" fontId="3" numFmtId="165" xfId="0" applyAlignment="1" applyFont="1" applyNumberFormat="1">
      <alignment horizontal="center" vertical="center"/>
    </xf>
    <xf borderId="0" fillId="0" fontId="12" numFmtId="0" xfId="0" applyAlignment="1" applyFont="1">
      <alignment horizontal="center" readingOrder="0" vertical="center"/>
    </xf>
    <xf borderId="0" fillId="0" fontId="47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32.88"/>
    <col customWidth="1" min="3" max="3" width="12.5"/>
    <col customWidth="1" min="4" max="4" width="11.63"/>
    <col customWidth="1" min="5" max="5" width="12.75"/>
    <col customWidth="1" min="6" max="6" width="14.25"/>
    <col customWidth="1" min="7" max="7" width="34.75"/>
    <col customWidth="1" min="8" max="8" width="19.13"/>
    <col customWidth="1" min="9" max="9" width="17.63"/>
    <col customWidth="1" min="10" max="10" width="47.75"/>
    <col customWidth="1" min="11" max="11" width="18.63"/>
    <col customWidth="1" min="12" max="12" width="15.25"/>
    <col customWidth="1" min="13" max="13" width="16.63"/>
    <col customWidth="1" min="14" max="14" width="15.88"/>
  </cols>
  <sheetData>
    <row r="1">
      <c r="A1" s="1" t="s">
        <v>0</v>
      </c>
      <c r="K1" s="2"/>
      <c r="L1" s="2"/>
      <c r="M1" s="2"/>
      <c r="N1" s="3"/>
    </row>
    <row r="2">
      <c r="A2" s="4"/>
      <c r="B2" s="5"/>
      <c r="C2" s="6"/>
      <c r="D2" s="7"/>
      <c r="E2" s="8"/>
      <c r="F2" s="8"/>
      <c r="G2" s="5"/>
      <c r="H2" s="9"/>
      <c r="I2" s="9"/>
      <c r="J2" s="10"/>
      <c r="K2" s="2"/>
      <c r="L2" s="2"/>
      <c r="M2" s="2"/>
      <c r="N2" s="3"/>
    </row>
    <row r="3" ht="22.5" customHeight="1">
      <c r="A3" s="11" t="s">
        <v>1</v>
      </c>
      <c r="B3" s="12" t="s">
        <v>2</v>
      </c>
      <c r="C3" s="13" t="s">
        <v>3</v>
      </c>
      <c r="D3" s="14" t="s">
        <v>4</v>
      </c>
      <c r="E3" s="13" t="s">
        <v>5</v>
      </c>
      <c r="F3" s="13" t="s">
        <v>6</v>
      </c>
      <c r="G3" s="12" t="s">
        <v>7</v>
      </c>
      <c r="H3" s="15" t="s">
        <v>8</v>
      </c>
      <c r="I3" s="16" t="s">
        <v>9</v>
      </c>
      <c r="J3" s="17" t="s">
        <v>10</v>
      </c>
      <c r="K3" s="18" t="s">
        <v>11</v>
      </c>
      <c r="L3" s="19" t="s">
        <v>12</v>
      </c>
      <c r="M3" s="20" t="s">
        <v>13</v>
      </c>
      <c r="N3" s="21" t="s">
        <v>14</v>
      </c>
    </row>
    <row r="4">
      <c r="A4" s="22"/>
      <c r="B4" s="23" t="s">
        <v>15</v>
      </c>
      <c r="C4" s="24">
        <v>8.0</v>
      </c>
      <c r="D4" s="25">
        <v>0.2916666666666667</v>
      </c>
      <c r="E4" s="26"/>
      <c r="F4" s="27"/>
      <c r="G4" s="28" t="s">
        <v>16</v>
      </c>
      <c r="H4" s="29">
        <v>308.0</v>
      </c>
      <c r="I4" s="30">
        <v>-635.17</v>
      </c>
      <c r="J4" s="31"/>
      <c r="K4" s="32"/>
      <c r="L4" s="33"/>
      <c r="M4" s="33"/>
      <c r="N4" s="34"/>
    </row>
    <row r="5">
      <c r="A5" s="35" t="s">
        <v>17</v>
      </c>
      <c r="B5" s="36">
        <v>53867.0</v>
      </c>
      <c r="C5" s="24">
        <v>6.0</v>
      </c>
      <c r="D5" s="37">
        <v>0.375</v>
      </c>
      <c r="E5" s="27"/>
      <c r="F5" s="27"/>
      <c r="G5" s="28" t="s">
        <v>18</v>
      </c>
      <c r="H5" s="29">
        <v>707.0</v>
      </c>
      <c r="I5" s="29">
        <f t="shared" ref="I5:I7" si="1">I4+H4</f>
        <v>-327.17</v>
      </c>
      <c r="J5" s="38"/>
      <c r="K5" s="32"/>
      <c r="L5" s="33"/>
      <c r="M5" s="33"/>
      <c r="N5" s="34"/>
    </row>
    <row r="6">
      <c r="A6" s="39"/>
      <c r="B6" s="40">
        <v>58614.0</v>
      </c>
      <c r="C6" s="41">
        <v>2.0</v>
      </c>
      <c r="D6" s="42">
        <v>0.71875</v>
      </c>
      <c r="E6" s="42"/>
      <c r="F6" s="42"/>
      <c r="G6" s="43" t="s">
        <v>19</v>
      </c>
      <c r="H6" s="29">
        <v>77.0</v>
      </c>
      <c r="I6" s="29">
        <f t="shared" si="1"/>
        <v>379.83</v>
      </c>
      <c r="J6" s="44"/>
      <c r="K6" s="45"/>
      <c r="L6" s="46"/>
      <c r="M6" s="33"/>
      <c r="N6" s="34"/>
    </row>
    <row r="7">
      <c r="A7" s="39"/>
      <c r="B7" s="47"/>
      <c r="C7" s="24"/>
      <c r="D7" s="27"/>
      <c r="E7" s="27"/>
      <c r="F7" s="27"/>
      <c r="G7" s="28"/>
      <c r="H7" s="48">
        <f>SUM(H4:H6)</f>
        <v>1092</v>
      </c>
      <c r="I7" s="49">
        <f t="shared" si="1"/>
        <v>456.83</v>
      </c>
      <c r="J7" s="50"/>
      <c r="K7" s="51">
        <f t="shared" ref="K7:L7" si="2">H7</f>
        <v>1092</v>
      </c>
      <c r="L7" s="52">
        <f t="shared" si="2"/>
        <v>456.83</v>
      </c>
      <c r="M7" s="33"/>
      <c r="N7" s="34"/>
    </row>
    <row r="8">
      <c r="A8" s="39"/>
      <c r="B8" s="36"/>
      <c r="C8" s="24"/>
      <c r="D8" s="27"/>
      <c r="E8" s="27"/>
      <c r="F8" s="27"/>
      <c r="G8" s="28"/>
      <c r="H8" s="29"/>
      <c r="I8" s="29"/>
      <c r="J8" s="44"/>
      <c r="K8" s="45"/>
      <c r="L8" s="46"/>
      <c r="M8" s="33"/>
      <c r="N8" s="34"/>
    </row>
    <row r="9">
      <c r="A9" s="39"/>
      <c r="B9" s="36"/>
      <c r="C9" s="24"/>
      <c r="D9" s="27"/>
      <c r="E9" s="27"/>
      <c r="F9" s="27"/>
      <c r="G9" s="28"/>
      <c r="H9" s="53"/>
      <c r="I9" s="29"/>
      <c r="J9" s="44"/>
      <c r="K9" s="45"/>
      <c r="L9" s="54"/>
      <c r="M9" s="33"/>
      <c r="N9" s="34"/>
    </row>
    <row r="10">
      <c r="A10" s="39">
        <v>45931.0</v>
      </c>
      <c r="B10" s="36"/>
      <c r="C10" s="24"/>
      <c r="D10" s="27"/>
      <c r="E10" s="27"/>
      <c r="F10" s="27"/>
      <c r="G10" s="28"/>
      <c r="H10" s="29"/>
      <c r="I10" s="29"/>
      <c r="J10" s="44"/>
      <c r="K10" s="45"/>
      <c r="L10" s="46"/>
      <c r="M10" s="33"/>
      <c r="N10" s="34"/>
    </row>
    <row r="11">
      <c r="A11" s="39"/>
      <c r="B11" s="40"/>
      <c r="C11" s="41"/>
      <c r="D11" s="42"/>
      <c r="E11" s="42"/>
      <c r="F11" s="42"/>
      <c r="G11" s="43"/>
      <c r="H11" s="55"/>
      <c r="I11" s="56"/>
      <c r="J11" s="38"/>
      <c r="K11" s="32"/>
      <c r="L11" s="33"/>
      <c r="M11" s="33"/>
      <c r="N11" s="34"/>
    </row>
    <row r="12">
      <c r="A12" s="39"/>
      <c r="B12" s="36">
        <v>57224.0</v>
      </c>
      <c r="C12" s="57">
        <v>4.0</v>
      </c>
      <c r="D12" s="25">
        <v>0.2708333333333333</v>
      </c>
      <c r="E12" s="27"/>
      <c r="F12" s="27"/>
      <c r="G12" s="28" t="s">
        <v>20</v>
      </c>
      <c r="H12" s="29">
        <v>362.0</v>
      </c>
      <c r="I12" s="58">
        <v>-635.17</v>
      </c>
      <c r="J12" s="59"/>
      <c r="K12" s="32"/>
      <c r="L12" s="33"/>
      <c r="M12" s="33"/>
      <c r="N12" s="34"/>
    </row>
    <row r="13">
      <c r="A13" s="39"/>
      <c r="B13" s="36">
        <v>52490.0</v>
      </c>
      <c r="C13" s="24">
        <v>4.0</v>
      </c>
      <c r="D13" s="60">
        <v>0.3055555555555556</v>
      </c>
      <c r="E13" s="60"/>
      <c r="F13" s="60"/>
      <c r="G13" s="61" t="s">
        <v>21</v>
      </c>
      <c r="H13" s="29">
        <v>310.0</v>
      </c>
      <c r="I13" s="58">
        <f t="shared" ref="I13:I17" si="3">I12+H12</f>
        <v>-273.17</v>
      </c>
      <c r="J13" s="62"/>
      <c r="K13" s="32"/>
      <c r="L13" s="33"/>
      <c r="M13" s="33"/>
      <c r="N13" s="34"/>
    </row>
    <row r="14">
      <c r="A14" s="39"/>
      <c r="B14" s="36">
        <v>57781.0</v>
      </c>
      <c r="C14" s="24">
        <v>8.0</v>
      </c>
      <c r="D14" s="27">
        <v>0.4444444444444444</v>
      </c>
      <c r="E14" s="63"/>
      <c r="F14" s="63"/>
      <c r="G14" s="64" t="s">
        <v>22</v>
      </c>
      <c r="H14" s="29">
        <v>310.0</v>
      </c>
      <c r="I14" s="58">
        <f t="shared" si="3"/>
        <v>36.83</v>
      </c>
      <c r="J14" s="44"/>
      <c r="K14" s="32"/>
      <c r="L14" s="33"/>
      <c r="M14" s="33"/>
      <c r="N14" s="34"/>
    </row>
    <row r="15">
      <c r="A15" s="35" t="s">
        <v>23</v>
      </c>
      <c r="B15" s="36" t="s">
        <v>24</v>
      </c>
      <c r="C15" s="24">
        <v>8.0</v>
      </c>
      <c r="D15" s="27">
        <v>0.5138888888888888</v>
      </c>
      <c r="E15" s="27"/>
      <c r="F15" s="27"/>
      <c r="G15" s="28" t="s">
        <v>25</v>
      </c>
      <c r="H15" s="29">
        <f>77*3</f>
        <v>231</v>
      </c>
      <c r="I15" s="58">
        <f t="shared" si="3"/>
        <v>346.83</v>
      </c>
      <c r="J15" s="44"/>
      <c r="K15" s="32"/>
      <c r="L15" s="33"/>
      <c r="M15" s="33"/>
      <c r="N15" s="34"/>
    </row>
    <row r="16">
      <c r="A16" s="39"/>
      <c r="B16" s="40">
        <v>58030.0</v>
      </c>
      <c r="C16" s="41">
        <v>2.0</v>
      </c>
      <c r="D16" s="42">
        <v>0.6319444444444444</v>
      </c>
      <c r="E16" s="42"/>
      <c r="F16" s="42"/>
      <c r="G16" s="43" t="s">
        <v>26</v>
      </c>
      <c r="H16" s="55">
        <v>77.0</v>
      </c>
      <c r="I16" s="58">
        <f t="shared" si="3"/>
        <v>577.83</v>
      </c>
      <c r="J16" s="44"/>
      <c r="K16" s="32"/>
      <c r="L16" s="33"/>
      <c r="M16" s="65">
        <f t="shared" ref="M16:N16" si="4">H17</f>
        <v>1290</v>
      </c>
      <c r="N16" s="66">
        <f t="shared" si="4"/>
        <v>654.83</v>
      </c>
    </row>
    <row r="17">
      <c r="A17" s="39"/>
      <c r="B17" s="40"/>
      <c r="C17" s="41"/>
      <c r="D17" s="42"/>
      <c r="E17" s="42"/>
      <c r="F17" s="42"/>
      <c r="G17" s="43"/>
      <c r="H17" s="67">
        <f>SUM(H12:H16)</f>
        <v>1290</v>
      </c>
      <c r="I17" s="68">
        <f t="shared" si="3"/>
        <v>654.83</v>
      </c>
      <c r="J17" s="50"/>
      <c r="K17" s="32"/>
      <c r="L17" s="33"/>
      <c r="M17" s="33"/>
      <c r="N17" s="34"/>
    </row>
    <row r="18">
      <c r="A18" s="39"/>
      <c r="B18" s="40"/>
      <c r="C18" s="41"/>
      <c r="D18" s="42"/>
      <c r="E18" s="42"/>
      <c r="F18" s="42"/>
      <c r="G18" s="43"/>
      <c r="H18" s="67"/>
      <c r="I18" s="69"/>
      <c r="J18" s="44"/>
      <c r="K18" s="32"/>
      <c r="L18" s="33"/>
      <c r="M18" s="46"/>
      <c r="N18" s="70"/>
    </row>
    <row r="19">
      <c r="A19" s="71"/>
      <c r="B19" s="72"/>
      <c r="C19" s="73"/>
      <c r="D19" s="74"/>
      <c r="E19" s="74"/>
      <c r="F19" s="74"/>
      <c r="G19" s="75"/>
      <c r="H19" s="76"/>
      <c r="I19" s="53"/>
      <c r="J19" s="77"/>
      <c r="K19" s="78"/>
      <c r="L19" s="79"/>
      <c r="M19" s="79"/>
      <c r="N19" s="80"/>
    </row>
    <row r="20">
      <c r="A20" s="81"/>
      <c r="B20" s="82">
        <v>59027.0</v>
      </c>
      <c r="C20" s="83">
        <v>1.0</v>
      </c>
      <c r="D20" s="84">
        <v>0.375</v>
      </c>
      <c r="E20" s="84"/>
      <c r="F20" s="84"/>
      <c r="G20" s="85" t="s">
        <v>27</v>
      </c>
      <c r="H20" s="86">
        <v>88.0</v>
      </c>
      <c r="I20" s="30">
        <v>-635.17</v>
      </c>
      <c r="J20" s="87"/>
      <c r="K20" s="32"/>
      <c r="L20" s="33"/>
      <c r="M20" s="33"/>
      <c r="N20" s="34"/>
    </row>
    <row r="21">
      <c r="A21" s="39"/>
      <c r="B21" s="88">
        <v>53867.0</v>
      </c>
      <c r="C21" s="89">
        <v>7.0</v>
      </c>
      <c r="D21" s="90">
        <v>0.4791666666666667</v>
      </c>
      <c r="E21" s="90"/>
      <c r="F21" s="90"/>
      <c r="G21" s="91" t="s">
        <v>28</v>
      </c>
      <c r="H21" s="92">
        <v>310.0</v>
      </c>
      <c r="I21" s="93">
        <f t="shared" ref="I21:I24" si="5">I20+H20</f>
        <v>-547.17</v>
      </c>
      <c r="J21" s="38"/>
      <c r="K21" s="32"/>
      <c r="L21" s="33"/>
      <c r="M21" s="33"/>
      <c r="N21" s="34"/>
    </row>
    <row r="22">
      <c r="A22" s="39"/>
      <c r="B22" s="94">
        <v>54533.0</v>
      </c>
      <c r="C22" s="57">
        <v>5.0</v>
      </c>
      <c r="D22" s="63">
        <v>0.5833333333333334</v>
      </c>
      <c r="E22" s="63"/>
      <c r="F22" s="63"/>
      <c r="G22" s="64" t="s">
        <v>28</v>
      </c>
      <c r="H22" s="95">
        <v>310.0</v>
      </c>
      <c r="I22" s="93">
        <f t="shared" si="5"/>
        <v>-237.17</v>
      </c>
      <c r="J22" s="44"/>
      <c r="K22" s="32"/>
      <c r="L22" s="33"/>
      <c r="M22" s="33"/>
      <c r="N22" s="34"/>
    </row>
    <row r="23">
      <c r="A23" s="39"/>
      <c r="B23" s="94">
        <v>57763.0</v>
      </c>
      <c r="C23" s="57">
        <v>4.0</v>
      </c>
      <c r="D23" s="63">
        <v>0.7256944444444444</v>
      </c>
      <c r="E23" s="63"/>
      <c r="F23" s="63"/>
      <c r="G23" s="64" t="s">
        <v>29</v>
      </c>
      <c r="H23" s="96">
        <f>77*2</f>
        <v>154</v>
      </c>
      <c r="I23" s="93">
        <f t="shared" si="5"/>
        <v>72.83</v>
      </c>
      <c r="J23" s="38"/>
      <c r="K23" s="32"/>
      <c r="L23" s="33"/>
      <c r="M23" s="33"/>
      <c r="N23" s="34"/>
    </row>
    <row r="24">
      <c r="A24" s="39"/>
      <c r="B24" s="94"/>
      <c r="C24" s="57"/>
      <c r="D24" s="63"/>
      <c r="E24" s="63"/>
      <c r="F24" s="63"/>
      <c r="G24" s="64"/>
      <c r="H24" s="97">
        <f>SUM(H20:H23)</f>
        <v>862</v>
      </c>
      <c r="I24" s="98">
        <f t="shared" si="5"/>
        <v>226.83</v>
      </c>
      <c r="J24" s="38"/>
      <c r="K24" s="32"/>
      <c r="L24" s="33"/>
      <c r="M24" s="33"/>
      <c r="N24" s="34"/>
    </row>
    <row r="25">
      <c r="A25" s="39"/>
      <c r="B25" s="94"/>
      <c r="C25" s="57"/>
      <c r="D25" s="63"/>
      <c r="E25" s="63"/>
      <c r="F25" s="63"/>
      <c r="G25" s="64"/>
      <c r="H25" s="97"/>
      <c r="I25" s="99"/>
      <c r="J25" s="44"/>
      <c r="K25" s="100">
        <f t="shared" ref="K25:L25" si="6">K7+H24</f>
        <v>1954</v>
      </c>
      <c r="L25" s="101">
        <f t="shared" si="6"/>
        <v>683.66</v>
      </c>
      <c r="M25" s="33"/>
      <c r="N25" s="34"/>
    </row>
    <row r="26">
      <c r="A26" s="39"/>
      <c r="B26" s="102"/>
      <c r="C26" s="103"/>
      <c r="D26" s="104"/>
      <c r="E26" s="104"/>
      <c r="F26" s="104"/>
      <c r="G26" s="105"/>
      <c r="H26" s="106"/>
      <c r="I26" s="107"/>
      <c r="J26" s="44"/>
      <c r="K26" s="32"/>
      <c r="L26" s="33"/>
      <c r="M26" s="33"/>
      <c r="N26" s="34"/>
    </row>
    <row r="27">
      <c r="A27" s="39">
        <v>45932.0</v>
      </c>
      <c r="B27" s="108"/>
      <c r="C27" s="109"/>
      <c r="D27" s="110"/>
      <c r="E27" s="111"/>
      <c r="F27" s="111"/>
      <c r="G27" s="109"/>
      <c r="H27" s="112"/>
      <c r="I27" s="112"/>
      <c r="J27" s="38"/>
      <c r="K27" s="32"/>
      <c r="L27" s="33"/>
      <c r="M27" s="33"/>
      <c r="N27" s="34"/>
    </row>
    <row r="28">
      <c r="A28" s="39"/>
      <c r="B28" s="113">
        <v>56645.0</v>
      </c>
      <c r="C28" s="61">
        <v>6.0</v>
      </c>
      <c r="D28" s="60">
        <v>0.375</v>
      </c>
      <c r="E28" s="114"/>
      <c r="F28" s="114"/>
      <c r="G28" s="115" t="s">
        <v>28</v>
      </c>
      <c r="H28" s="116">
        <v>310.0</v>
      </c>
      <c r="I28" s="116">
        <v>-635.17</v>
      </c>
      <c r="J28" s="117"/>
      <c r="K28" s="32"/>
      <c r="L28" s="33"/>
      <c r="M28" s="33"/>
      <c r="N28" s="34"/>
    </row>
    <row r="29">
      <c r="A29" s="39"/>
      <c r="B29" s="113">
        <v>57611.0</v>
      </c>
      <c r="C29" s="61">
        <v>4.0</v>
      </c>
      <c r="D29" s="60">
        <v>0.4444444444444444</v>
      </c>
      <c r="E29" s="118"/>
      <c r="F29" s="118"/>
      <c r="G29" s="61" t="s">
        <v>21</v>
      </c>
      <c r="H29" s="116">
        <v>310.0</v>
      </c>
      <c r="I29" s="116">
        <f t="shared" ref="I29:I35" si="7">I28+H28</f>
        <v>-325.17</v>
      </c>
      <c r="J29" s="62"/>
      <c r="K29" s="32"/>
      <c r="L29" s="33"/>
      <c r="M29" s="33"/>
      <c r="N29" s="34"/>
    </row>
    <row r="30">
      <c r="A30" s="39"/>
      <c r="B30" s="36">
        <v>58494.0</v>
      </c>
      <c r="C30" s="24">
        <v>4.0</v>
      </c>
      <c r="D30" s="27">
        <v>0.5277777777777778</v>
      </c>
      <c r="E30" s="63"/>
      <c r="F30" s="63"/>
      <c r="G30" s="64" t="s">
        <v>30</v>
      </c>
      <c r="H30" s="29">
        <f>44*2</f>
        <v>88</v>
      </c>
      <c r="I30" s="116">
        <f t="shared" si="7"/>
        <v>-15.17</v>
      </c>
      <c r="J30" s="119" t="s">
        <v>31</v>
      </c>
      <c r="K30" s="32"/>
      <c r="L30" s="33"/>
      <c r="M30" s="33"/>
      <c r="N30" s="34"/>
    </row>
    <row r="31">
      <c r="A31" s="39"/>
      <c r="B31" s="36" t="s">
        <v>32</v>
      </c>
      <c r="C31" s="24">
        <v>6.0</v>
      </c>
      <c r="D31" s="27">
        <v>0.5416666666666666</v>
      </c>
      <c r="E31" s="63"/>
      <c r="F31" s="63"/>
      <c r="G31" s="64" t="s">
        <v>33</v>
      </c>
      <c r="H31" s="29">
        <f>44*3</f>
        <v>132</v>
      </c>
      <c r="I31" s="116">
        <f t="shared" si="7"/>
        <v>72.83</v>
      </c>
      <c r="J31" s="44"/>
      <c r="K31" s="32"/>
      <c r="L31" s="33"/>
      <c r="M31" s="33"/>
      <c r="N31" s="34"/>
    </row>
    <row r="32">
      <c r="A32" s="39"/>
      <c r="B32" s="36">
        <v>59100.0</v>
      </c>
      <c r="C32" s="24">
        <v>2.0</v>
      </c>
      <c r="D32" s="27">
        <v>0.5625</v>
      </c>
      <c r="E32" s="63"/>
      <c r="F32" s="63"/>
      <c r="G32" s="64" t="s">
        <v>33</v>
      </c>
      <c r="H32" s="29">
        <v>44.0</v>
      </c>
      <c r="I32" s="116">
        <f t="shared" si="7"/>
        <v>204.83</v>
      </c>
      <c r="J32" s="44"/>
      <c r="K32" s="32"/>
      <c r="L32" s="33"/>
      <c r="M32" s="33"/>
      <c r="N32" s="34"/>
    </row>
    <row r="33">
      <c r="A33" s="39"/>
      <c r="B33" s="36">
        <v>47344.0</v>
      </c>
      <c r="C33" s="24">
        <v>3.0</v>
      </c>
      <c r="D33" s="27">
        <v>0.6666666666666666</v>
      </c>
      <c r="E33" s="63"/>
      <c r="F33" s="63"/>
      <c r="G33" s="64" t="s">
        <v>34</v>
      </c>
      <c r="H33" s="29">
        <v>44.0</v>
      </c>
      <c r="I33" s="116">
        <f t="shared" si="7"/>
        <v>248.83</v>
      </c>
      <c r="J33" s="44"/>
      <c r="K33" s="32"/>
      <c r="L33" s="33"/>
      <c r="M33" s="33"/>
      <c r="N33" s="34"/>
    </row>
    <row r="34">
      <c r="A34" s="39"/>
      <c r="B34" s="36">
        <v>53405.0</v>
      </c>
      <c r="C34" s="24">
        <v>4.0</v>
      </c>
      <c r="D34" s="27">
        <v>0.7291666666666666</v>
      </c>
      <c r="E34" s="63"/>
      <c r="F34" s="63"/>
      <c r="G34" s="64" t="s">
        <v>35</v>
      </c>
      <c r="H34" s="29">
        <f>40*2</f>
        <v>80</v>
      </c>
      <c r="I34" s="116">
        <f t="shared" si="7"/>
        <v>292.83</v>
      </c>
      <c r="J34" s="44"/>
      <c r="K34" s="32"/>
      <c r="L34" s="33"/>
      <c r="M34" s="33"/>
      <c r="N34" s="34"/>
    </row>
    <row r="35">
      <c r="A35" s="39"/>
      <c r="B35" s="36"/>
      <c r="C35" s="24"/>
      <c r="D35" s="27"/>
      <c r="E35" s="27"/>
      <c r="F35" s="27"/>
      <c r="G35" s="28"/>
      <c r="H35" s="48">
        <f>SUM(H28:H34)</f>
        <v>1008</v>
      </c>
      <c r="I35" s="120">
        <f t="shared" si="7"/>
        <v>372.83</v>
      </c>
      <c r="J35" s="44"/>
      <c r="K35" s="32"/>
      <c r="L35" s="33"/>
      <c r="M35" s="66">
        <f t="shared" ref="M35:N35" si="8">M16+H35</f>
        <v>2298</v>
      </c>
      <c r="N35" s="34">
        <f t="shared" si="8"/>
        <v>1027.66</v>
      </c>
    </row>
    <row r="36">
      <c r="A36" s="39"/>
      <c r="B36" s="40"/>
      <c r="C36" s="41"/>
      <c r="D36" s="42"/>
      <c r="E36" s="42"/>
      <c r="F36" s="42"/>
      <c r="G36" s="43"/>
      <c r="H36" s="67"/>
      <c r="I36" s="121" t="s">
        <v>36</v>
      </c>
      <c r="J36" s="44"/>
      <c r="K36" s="32"/>
      <c r="L36" s="33"/>
      <c r="M36" s="33"/>
      <c r="N36" s="70"/>
    </row>
    <row r="37">
      <c r="A37" s="39"/>
      <c r="B37" s="40"/>
      <c r="C37" s="41"/>
      <c r="D37" s="42"/>
      <c r="E37" s="42"/>
      <c r="F37" s="42"/>
      <c r="G37" s="43"/>
      <c r="H37" s="67"/>
      <c r="I37" s="122"/>
      <c r="J37" s="44"/>
      <c r="K37" s="32"/>
      <c r="L37" s="33"/>
      <c r="M37" s="33"/>
      <c r="N37" s="34"/>
    </row>
    <row r="38">
      <c r="A38" s="71"/>
      <c r="B38" s="72"/>
      <c r="C38" s="73"/>
      <c r="D38" s="74"/>
      <c r="E38" s="74"/>
      <c r="F38" s="74"/>
      <c r="G38" s="75"/>
      <c r="H38" s="76"/>
      <c r="I38" s="123"/>
      <c r="J38" s="77"/>
      <c r="K38" s="78"/>
      <c r="L38" s="79"/>
      <c r="M38" s="79"/>
      <c r="N38" s="80"/>
    </row>
    <row r="39">
      <c r="A39" s="81"/>
      <c r="B39" s="124" t="s">
        <v>37</v>
      </c>
      <c r="C39" s="125">
        <v>11.0</v>
      </c>
      <c r="D39" s="84">
        <v>0.34375</v>
      </c>
      <c r="E39" s="84"/>
      <c r="F39" s="84"/>
      <c r="G39" s="85" t="s">
        <v>38</v>
      </c>
      <c r="H39" s="126">
        <v>793.0</v>
      </c>
      <c r="I39" s="30">
        <v>-635.17</v>
      </c>
      <c r="J39" s="127"/>
      <c r="K39" s="32"/>
      <c r="L39" s="33"/>
      <c r="M39" s="33"/>
      <c r="N39" s="34"/>
    </row>
    <row r="40">
      <c r="A40" s="39"/>
      <c r="B40" s="36"/>
      <c r="C40" s="24"/>
      <c r="D40" s="27"/>
      <c r="E40" s="27"/>
      <c r="F40" s="27"/>
      <c r="G40" s="28"/>
      <c r="H40" s="29"/>
      <c r="I40" s="128">
        <f>I39+H39</f>
        <v>157.83</v>
      </c>
      <c r="J40" s="44"/>
      <c r="K40" s="32"/>
      <c r="L40" s="33"/>
      <c r="M40" s="33"/>
      <c r="N40" s="34"/>
    </row>
    <row r="41">
      <c r="A41" s="39"/>
      <c r="B41" s="36"/>
      <c r="C41" s="24"/>
      <c r="D41" s="27"/>
      <c r="E41" s="27"/>
      <c r="F41" s="27"/>
      <c r="G41" s="28"/>
      <c r="H41" s="29"/>
      <c r="I41" s="129"/>
      <c r="J41" s="44"/>
      <c r="K41" s="100">
        <f>K25+H39</f>
        <v>2747</v>
      </c>
      <c r="L41" s="130">
        <f>L25+I40</f>
        <v>841.49</v>
      </c>
      <c r="M41" s="33"/>
      <c r="N41" s="34"/>
    </row>
    <row r="42">
      <c r="A42" s="39"/>
      <c r="B42" s="36"/>
      <c r="C42" s="24"/>
      <c r="D42" s="27"/>
      <c r="E42" s="27"/>
      <c r="F42" s="27"/>
      <c r="G42" s="28"/>
      <c r="H42" s="29"/>
      <c r="I42" s="129"/>
      <c r="J42" s="50"/>
      <c r="K42" s="32"/>
      <c r="L42" s="131"/>
      <c r="M42" s="33"/>
      <c r="N42" s="34"/>
    </row>
    <row r="43">
      <c r="A43" s="39"/>
      <c r="B43" s="36"/>
      <c r="C43" s="24"/>
      <c r="D43" s="27"/>
      <c r="E43" s="27"/>
      <c r="F43" s="27"/>
      <c r="G43" s="28"/>
      <c r="H43" s="48"/>
      <c r="I43" s="132"/>
      <c r="J43" s="44"/>
      <c r="K43" s="32"/>
      <c r="L43" s="33"/>
      <c r="M43" s="33"/>
      <c r="N43" s="34"/>
    </row>
    <row r="44">
      <c r="A44" s="39"/>
      <c r="B44" s="36"/>
      <c r="C44" s="24"/>
      <c r="D44" s="27"/>
      <c r="E44" s="27"/>
      <c r="F44" s="27"/>
      <c r="G44" s="28"/>
      <c r="H44" s="48"/>
      <c r="I44" s="107"/>
      <c r="J44" s="44"/>
      <c r="K44" s="32"/>
      <c r="L44" s="33"/>
      <c r="M44" s="33"/>
      <c r="N44" s="34"/>
    </row>
    <row r="45">
      <c r="A45" s="39"/>
      <c r="B45" s="36"/>
      <c r="C45" s="24"/>
      <c r="D45" s="27"/>
      <c r="E45" s="27"/>
      <c r="F45" s="27"/>
      <c r="G45" s="28"/>
      <c r="H45" s="29"/>
      <c r="I45" s="129"/>
      <c r="J45" s="133"/>
      <c r="K45" s="32"/>
      <c r="L45" s="33"/>
      <c r="M45" s="33"/>
      <c r="N45" s="34"/>
    </row>
    <row r="46">
      <c r="A46" s="39"/>
      <c r="B46" s="113" t="s">
        <v>39</v>
      </c>
      <c r="C46" s="61">
        <v>3.0</v>
      </c>
      <c r="D46" s="60">
        <v>0.2916666666666667</v>
      </c>
      <c r="E46" s="114"/>
      <c r="F46" s="114"/>
      <c r="G46" s="115" t="s">
        <v>40</v>
      </c>
      <c r="H46" s="116">
        <f>77*2</f>
        <v>154</v>
      </c>
      <c r="I46" s="116">
        <v>-635.17</v>
      </c>
      <c r="J46" s="134" t="s">
        <v>41</v>
      </c>
      <c r="K46" s="32"/>
      <c r="L46" s="33"/>
      <c r="M46" s="33"/>
      <c r="N46" s="34"/>
    </row>
    <row r="47">
      <c r="A47" s="39">
        <v>45933.0</v>
      </c>
      <c r="B47" s="135">
        <v>57611.0</v>
      </c>
      <c r="C47" s="136">
        <v>4.0</v>
      </c>
      <c r="D47" s="137">
        <v>0.3541666666666667</v>
      </c>
      <c r="E47" s="137"/>
      <c r="F47" s="137"/>
      <c r="G47" s="138" t="s">
        <v>42</v>
      </c>
      <c r="H47" s="29">
        <v>707.0</v>
      </c>
      <c r="I47" s="129">
        <f t="shared" ref="I47:I49" si="9">I46+H46</f>
        <v>-481.17</v>
      </c>
      <c r="J47" s="139" t="s">
        <v>43</v>
      </c>
      <c r="K47" s="32"/>
      <c r="L47" s="33"/>
      <c r="M47" s="33"/>
      <c r="N47" s="34"/>
    </row>
    <row r="48">
      <c r="A48" s="39"/>
      <c r="B48" s="36">
        <v>55244.0</v>
      </c>
      <c r="C48" s="24">
        <v>2.0</v>
      </c>
      <c r="D48" s="27">
        <v>0.6527777777777778</v>
      </c>
      <c r="E48" s="27"/>
      <c r="F48" s="27"/>
      <c r="G48" s="28" t="s">
        <v>44</v>
      </c>
      <c r="H48" s="29">
        <v>77.0</v>
      </c>
      <c r="I48" s="129">
        <f t="shared" si="9"/>
        <v>225.83</v>
      </c>
      <c r="J48" s="44"/>
      <c r="K48" s="32"/>
      <c r="L48" s="33"/>
      <c r="M48" s="33"/>
      <c r="N48" s="34"/>
    </row>
    <row r="49">
      <c r="A49" s="39"/>
      <c r="B49" s="36"/>
      <c r="C49" s="24"/>
      <c r="D49" s="27"/>
      <c r="E49" s="27"/>
      <c r="F49" s="27"/>
      <c r="G49" s="28"/>
      <c r="H49" s="48">
        <f>SUM(H46:H48)</f>
        <v>938</v>
      </c>
      <c r="I49" s="128">
        <f t="shared" si="9"/>
        <v>302.83</v>
      </c>
      <c r="J49" s="44"/>
      <c r="K49" s="32"/>
      <c r="L49" s="33"/>
      <c r="M49" s="33"/>
      <c r="N49" s="34"/>
    </row>
    <row r="50">
      <c r="A50" s="39"/>
      <c r="B50" s="36"/>
      <c r="C50" s="24"/>
      <c r="D50" s="27"/>
      <c r="E50" s="27"/>
      <c r="F50" s="27"/>
      <c r="G50" s="28"/>
      <c r="H50" s="29"/>
      <c r="I50" s="129"/>
      <c r="J50" s="50"/>
      <c r="K50" s="32"/>
      <c r="L50" s="33"/>
      <c r="M50" s="66">
        <f t="shared" ref="M50:N50" si="10">M35+H49</f>
        <v>3236</v>
      </c>
      <c r="N50" s="34">
        <f t="shared" si="10"/>
        <v>1330.49</v>
      </c>
    </row>
    <row r="51">
      <c r="A51" s="39"/>
      <c r="B51" s="36"/>
      <c r="C51" s="24"/>
      <c r="D51" s="27"/>
      <c r="E51" s="27"/>
      <c r="F51" s="27"/>
      <c r="G51" s="28"/>
      <c r="H51" s="69"/>
      <c r="I51" s="140"/>
      <c r="J51" s="44"/>
      <c r="K51" s="32"/>
      <c r="L51" s="33"/>
      <c r="M51" s="33"/>
      <c r="N51" s="70"/>
    </row>
    <row r="52">
      <c r="A52" s="39"/>
      <c r="B52" s="36"/>
      <c r="C52" s="24"/>
      <c r="D52" s="27"/>
      <c r="E52" s="27"/>
      <c r="F52" s="27"/>
      <c r="G52" s="28"/>
      <c r="H52" s="29"/>
      <c r="I52" s="129"/>
      <c r="J52" s="44"/>
      <c r="K52" s="32"/>
      <c r="L52" s="33"/>
      <c r="M52" s="33"/>
      <c r="N52" s="34"/>
    </row>
    <row r="53">
      <c r="A53" s="71"/>
      <c r="B53" s="141"/>
      <c r="C53" s="142"/>
      <c r="D53" s="143"/>
      <c r="E53" s="143"/>
      <c r="F53" s="143"/>
      <c r="G53" s="144"/>
      <c r="H53" s="145"/>
      <c r="I53" s="146"/>
      <c r="J53" s="44"/>
      <c r="K53" s="78"/>
      <c r="L53" s="79"/>
      <c r="M53" s="79"/>
      <c r="N53" s="80"/>
    </row>
    <row r="54">
      <c r="A54" s="81"/>
      <c r="B54" s="124" t="s">
        <v>45</v>
      </c>
      <c r="C54" s="125">
        <v>10.0</v>
      </c>
      <c r="D54" s="84">
        <v>0.3333333333333333</v>
      </c>
      <c r="E54" s="84"/>
      <c r="F54" s="84"/>
      <c r="G54" s="85" t="s">
        <v>38</v>
      </c>
      <c r="H54" s="126">
        <v>793.0</v>
      </c>
      <c r="I54" s="147">
        <v>-635.17</v>
      </c>
      <c r="J54" s="148"/>
      <c r="K54" s="32"/>
      <c r="L54" s="33"/>
      <c r="M54" s="33"/>
      <c r="N54" s="66"/>
    </row>
    <row r="55">
      <c r="A55" s="39"/>
      <c r="B55" s="36"/>
      <c r="C55" s="24"/>
      <c r="D55" s="26"/>
      <c r="E55" s="27"/>
      <c r="F55" s="27"/>
      <c r="G55" s="28"/>
      <c r="H55" s="29"/>
      <c r="I55" s="149">
        <f>I54+H54</f>
        <v>157.83</v>
      </c>
      <c r="J55" s="38"/>
      <c r="K55" s="32"/>
      <c r="L55" s="33"/>
      <c r="M55" s="33"/>
      <c r="N55" s="34"/>
    </row>
    <row r="56">
      <c r="A56" s="39"/>
      <c r="B56" s="36"/>
      <c r="C56" s="24"/>
      <c r="D56" s="27"/>
      <c r="E56" s="27"/>
      <c r="F56" s="27"/>
      <c r="G56" s="28"/>
      <c r="H56" s="29"/>
      <c r="I56" s="150"/>
      <c r="J56" s="38"/>
      <c r="K56" s="100">
        <f>K41+H54</f>
        <v>3540</v>
      </c>
      <c r="L56" s="130">
        <f>L41+I55</f>
        <v>999.32</v>
      </c>
      <c r="M56" s="33"/>
      <c r="N56" s="34"/>
    </row>
    <row r="57">
      <c r="A57" s="39"/>
      <c r="B57" s="151"/>
      <c r="C57" s="24"/>
      <c r="D57" s="27"/>
      <c r="E57" s="27"/>
      <c r="F57" s="27"/>
      <c r="G57" s="28"/>
      <c r="H57" s="29"/>
      <c r="I57" s="150"/>
      <c r="J57" s="44"/>
      <c r="K57" s="32"/>
      <c r="L57" s="33"/>
      <c r="M57" s="33"/>
      <c r="N57" s="34"/>
    </row>
    <row r="58">
      <c r="A58" s="39"/>
      <c r="B58" s="36"/>
      <c r="C58" s="24"/>
      <c r="D58" s="27"/>
      <c r="E58" s="27"/>
      <c r="F58" s="27"/>
      <c r="G58" s="28"/>
      <c r="H58" s="29"/>
      <c r="I58" s="150"/>
      <c r="J58" s="44"/>
      <c r="K58" s="32"/>
      <c r="L58" s="33"/>
      <c r="M58" s="33"/>
      <c r="N58" s="34"/>
    </row>
    <row r="59">
      <c r="A59" s="39"/>
      <c r="B59" s="102"/>
      <c r="C59" s="103"/>
      <c r="D59" s="104"/>
      <c r="E59" s="104"/>
      <c r="F59" s="104"/>
      <c r="G59" s="105"/>
      <c r="H59" s="48"/>
      <c r="I59" s="152"/>
      <c r="J59" s="44"/>
      <c r="K59" s="153"/>
      <c r="L59" s="154"/>
      <c r="M59" s="33"/>
      <c r="N59" s="34"/>
    </row>
    <row r="60">
      <c r="A60" s="39"/>
      <c r="B60" s="36"/>
      <c r="C60" s="24"/>
      <c r="D60" s="27"/>
      <c r="E60" s="27"/>
      <c r="F60" s="27"/>
      <c r="G60" s="28"/>
      <c r="H60" s="29"/>
      <c r="I60" s="150"/>
      <c r="J60" s="155"/>
      <c r="K60" s="32"/>
      <c r="L60" s="33"/>
      <c r="M60" s="33"/>
      <c r="N60" s="34"/>
    </row>
    <row r="61">
      <c r="A61" s="39">
        <v>45934.0</v>
      </c>
      <c r="B61" s="113">
        <v>56708.0</v>
      </c>
      <c r="C61" s="61">
        <v>9.0</v>
      </c>
      <c r="D61" s="60">
        <v>0.16666666666666666</v>
      </c>
      <c r="E61" s="114"/>
      <c r="F61" s="114"/>
      <c r="G61" s="115" t="s">
        <v>28</v>
      </c>
      <c r="H61" s="116">
        <v>310.0</v>
      </c>
      <c r="I61" s="116">
        <v>-635.17</v>
      </c>
      <c r="J61" s="44"/>
      <c r="K61" s="32"/>
      <c r="L61" s="33"/>
      <c r="M61" s="33"/>
      <c r="N61" s="34"/>
    </row>
    <row r="62">
      <c r="A62" s="39"/>
      <c r="B62" s="36" t="s">
        <v>46</v>
      </c>
      <c r="C62" s="24">
        <v>9.0</v>
      </c>
      <c r="D62" s="27">
        <v>0.3472222222222222</v>
      </c>
      <c r="E62" s="27"/>
      <c r="F62" s="27"/>
      <c r="G62" s="28" t="s">
        <v>47</v>
      </c>
      <c r="H62" s="29">
        <v>505.0</v>
      </c>
      <c r="I62" s="129">
        <f t="shared" ref="I62:I63" si="11">I61+H61</f>
        <v>-325.17</v>
      </c>
      <c r="J62" s="44"/>
      <c r="K62" s="45"/>
      <c r="L62" s="46"/>
      <c r="M62" s="33"/>
      <c r="N62" s="34"/>
    </row>
    <row r="63">
      <c r="A63" s="39"/>
      <c r="B63" s="36"/>
      <c r="C63" s="24"/>
      <c r="D63" s="26"/>
      <c r="E63" s="27"/>
      <c r="F63" s="27"/>
      <c r="G63" s="28"/>
      <c r="H63" s="48">
        <f>SUM(H61:H62)</f>
        <v>815</v>
      </c>
      <c r="I63" s="128">
        <f t="shared" si="11"/>
        <v>179.83</v>
      </c>
      <c r="J63" s="44"/>
      <c r="K63" s="32"/>
      <c r="L63" s="33"/>
      <c r="M63" s="33"/>
      <c r="N63" s="34"/>
    </row>
    <row r="64">
      <c r="A64" s="39"/>
      <c r="B64" s="36"/>
      <c r="C64" s="24"/>
      <c r="D64" s="27"/>
      <c r="E64" s="27"/>
      <c r="F64" s="27"/>
      <c r="G64" s="28"/>
      <c r="H64" s="29"/>
      <c r="I64" s="129"/>
      <c r="J64" s="44"/>
      <c r="K64" s="32"/>
      <c r="L64" s="33"/>
      <c r="M64" s="66">
        <f t="shared" ref="M64:N64" si="12">M50+H63</f>
        <v>4051</v>
      </c>
      <c r="N64" s="34">
        <f t="shared" si="12"/>
        <v>1510.32</v>
      </c>
    </row>
    <row r="65">
      <c r="A65" s="39"/>
      <c r="B65" s="36"/>
      <c r="C65" s="24"/>
      <c r="D65" s="28"/>
      <c r="E65" s="27"/>
      <c r="F65" s="27"/>
      <c r="G65" s="28"/>
      <c r="H65" s="48"/>
      <c r="I65" s="132"/>
      <c r="J65" s="44"/>
      <c r="K65" s="32"/>
      <c r="L65" s="33"/>
      <c r="M65" s="33"/>
      <c r="N65" s="34"/>
    </row>
    <row r="66">
      <c r="A66" s="39"/>
      <c r="B66" s="36"/>
      <c r="C66" s="24"/>
      <c r="D66" s="27"/>
      <c r="E66" s="27"/>
      <c r="F66" s="27"/>
      <c r="G66" s="28"/>
      <c r="H66" s="29"/>
      <c r="I66" s="107"/>
      <c r="J66" s="44"/>
      <c r="K66" s="32"/>
      <c r="L66" s="33"/>
      <c r="M66" s="33"/>
      <c r="N66" s="34"/>
    </row>
    <row r="67">
      <c r="A67" s="71"/>
      <c r="B67" s="72"/>
      <c r="C67" s="73"/>
      <c r="D67" s="74"/>
      <c r="E67" s="74"/>
      <c r="F67" s="74"/>
      <c r="G67" s="75"/>
      <c r="H67" s="76"/>
      <c r="I67" s="99"/>
      <c r="J67" s="77"/>
      <c r="K67" s="78"/>
      <c r="L67" s="79"/>
      <c r="M67" s="79"/>
      <c r="N67" s="80"/>
    </row>
    <row r="68">
      <c r="A68" s="81"/>
      <c r="B68" s="156">
        <v>53838.0</v>
      </c>
      <c r="C68" s="125">
        <v>6.0</v>
      </c>
      <c r="D68" s="84">
        <v>0.25</v>
      </c>
      <c r="E68" s="157"/>
      <c r="F68" s="157"/>
      <c r="G68" s="28" t="s">
        <v>48</v>
      </c>
      <c r="H68" s="158">
        <v>310.0</v>
      </c>
      <c r="I68" s="30">
        <v>-635.17</v>
      </c>
      <c r="J68" s="87"/>
      <c r="K68" s="32"/>
      <c r="L68" s="33"/>
      <c r="M68" s="33"/>
      <c r="N68" s="34"/>
    </row>
    <row r="69">
      <c r="A69" s="39"/>
      <c r="B69" s="159" t="s">
        <v>49</v>
      </c>
      <c r="C69" s="24">
        <v>5.0</v>
      </c>
      <c r="D69" s="26">
        <v>0.3645833333333333</v>
      </c>
      <c r="E69" s="27"/>
      <c r="F69" s="27"/>
      <c r="G69" s="28" t="s">
        <v>50</v>
      </c>
      <c r="H69" s="29">
        <f>170*2</f>
        <v>340</v>
      </c>
      <c r="I69" s="58">
        <f t="shared" ref="I69:I72" si="13">I68+H68</f>
        <v>-325.17</v>
      </c>
      <c r="J69" s="38"/>
      <c r="K69" s="32"/>
      <c r="L69" s="33"/>
      <c r="M69" s="33"/>
      <c r="N69" s="34"/>
    </row>
    <row r="70">
      <c r="A70" s="39"/>
      <c r="B70" s="159">
        <v>52147.0</v>
      </c>
      <c r="C70" s="24">
        <v>4.0</v>
      </c>
      <c r="D70" s="27">
        <v>0.6041666666666666</v>
      </c>
      <c r="E70" s="27"/>
      <c r="F70" s="27"/>
      <c r="G70" s="28" t="s">
        <v>26</v>
      </c>
      <c r="H70" s="29">
        <f>77*2</f>
        <v>154</v>
      </c>
      <c r="I70" s="58">
        <f t="shared" si="13"/>
        <v>14.83</v>
      </c>
      <c r="J70" s="44">
        <v>1.0</v>
      </c>
      <c r="K70" s="32"/>
      <c r="L70" s="33"/>
      <c r="M70" s="33"/>
      <c r="N70" s="34"/>
    </row>
    <row r="71">
      <c r="A71" s="39"/>
      <c r="B71" s="159">
        <v>57709.0</v>
      </c>
      <c r="C71" s="24">
        <v>2.0</v>
      </c>
      <c r="D71" s="27">
        <v>0.625</v>
      </c>
      <c r="E71" s="27"/>
      <c r="F71" s="27"/>
      <c r="G71" s="28" t="s">
        <v>48</v>
      </c>
      <c r="H71" s="29">
        <v>77.0</v>
      </c>
      <c r="I71" s="58">
        <f t="shared" si="13"/>
        <v>168.83</v>
      </c>
      <c r="J71" s="44"/>
      <c r="K71" s="100">
        <f t="shared" ref="K71:L71" si="14">K56+H72</f>
        <v>4421</v>
      </c>
      <c r="L71" s="130">
        <f t="shared" si="14"/>
        <v>1245.15</v>
      </c>
      <c r="M71" s="33"/>
      <c r="N71" s="34"/>
    </row>
    <row r="72">
      <c r="A72" s="39"/>
      <c r="B72" s="159"/>
      <c r="C72" s="24"/>
      <c r="D72" s="27"/>
      <c r="E72" s="27"/>
      <c r="F72" s="27"/>
      <c r="G72" s="28"/>
      <c r="H72" s="48">
        <f>SUM(H68:H71)</f>
        <v>881</v>
      </c>
      <c r="I72" s="68">
        <f t="shared" si="13"/>
        <v>245.83</v>
      </c>
      <c r="J72" s="38"/>
      <c r="K72" s="32"/>
      <c r="L72" s="33"/>
      <c r="M72" s="33"/>
      <c r="N72" s="34"/>
    </row>
    <row r="73">
      <c r="A73" s="39"/>
      <c r="B73" s="105"/>
      <c r="C73" s="103"/>
      <c r="D73" s="104"/>
      <c r="E73" s="104"/>
      <c r="F73" s="104"/>
      <c r="G73" s="105"/>
      <c r="H73" s="106"/>
      <c r="I73" s="160"/>
      <c r="J73" s="155"/>
      <c r="K73" s="32"/>
      <c r="L73" s="33"/>
      <c r="M73" s="33"/>
      <c r="N73" s="34"/>
    </row>
    <row r="74">
      <c r="A74" s="39">
        <v>45935.0</v>
      </c>
      <c r="B74" s="161">
        <v>56731.0</v>
      </c>
      <c r="C74" s="24">
        <v>7.0</v>
      </c>
      <c r="D74" s="27">
        <v>0.2708333333333333</v>
      </c>
      <c r="E74" s="27"/>
      <c r="F74" s="27"/>
      <c r="G74" s="28" t="s">
        <v>51</v>
      </c>
      <c r="H74" s="29">
        <v>310.0</v>
      </c>
      <c r="I74" s="30">
        <v>-635.17</v>
      </c>
      <c r="J74" s="117"/>
      <c r="K74" s="32"/>
      <c r="L74" s="33"/>
      <c r="M74" s="33"/>
      <c r="N74" s="34"/>
    </row>
    <row r="75">
      <c r="A75" s="39"/>
      <c r="B75" s="28">
        <v>53405.0</v>
      </c>
      <c r="C75" s="24">
        <v>4.0</v>
      </c>
      <c r="D75" s="27">
        <v>0.34375</v>
      </c>
      <c r="E75" s="27"/>
      <c r="F75" s="27"/>
      <c r="G75" s="28" t="s">
        <v>52</v>
      </c>
      <c r="H75" s="29">
        <f>40*2</f>
        <v>80</v>
      </c>
      <c r="I75" s="58">
        <f t="shared" ref="I75:I79" si="15">I74+H74</f>
        <v>-325.17</v>
      </c>
      <c r="J75" s="62"/>
      <c r="K75" s="32"/>
      <c r="L75" s="33"/>
      <c r="M75" s="33"/>
      <c r="N75" s="34"/>
    </row>
    <row r="76">
      <c r="A76" s="39"/>
      <c r="B76" s="28">
        <v>56472.0</v>
      </c>
      <c r="C76" s="24">
        <v>8.0</v>
      </c>
      <c r="D76" s="27">
        <v>0.4166666666666667</v>
      </c>
      <c r="E76" s="27"/>
      <c r="F76" s="27"/>
      <c r="G76" s="28" t="s">
        <v>48</v>
      </c>
      <c r="H76" s="29">
        <v>310.0</v>
      </c>
      <c r="I76" s="58">
        <f t="shared" si="15"/>
        <v>-245.17</v>
      </c>
      <c r="J76" s="44">
        <v>2.0</v>
      </c>
      <c r="K76" s="32"/>
      <c r="L76" s="33"/>
      <c r="M76" s="33"/>
      <c r="N76" s="34"/>
    </row>
    <row r="77">
      <c r="A77" s="39"/>
      <c r="B77" s="28">
        <v>47640.0</v>
      </c>
      <c r="C77" s="24">
        <v>2.0</v>
      </c>
      <c r="D77" s="27">
        <v>0.5208333333333334</v>
      </c>
      <c r="E77" s="27"/>
      <c r="F77" s="27"/>
      <c r="G77" s="28" t="s">
        <v>26</v>
      </c>
      <c r="H77" s="29">
        <v>77.0</v>
      </c>
      <c r="I77" s="58">
        <f t="shared" si="15"/>
        <v>64.83</v>
      </c>
      <c r="J77" s="44"/>
      <c r="K77" s="32"/>
      <c r="L77" s="33"/>
      <c r="M77" s="33"/>
      <c r="N77" s="34"/>
    </row>
    <row r="78">
      <c r="A78" s="39"/>
      <c r="B78" s="28">
        <v>52680.0</v>
      </c>
      <c r="C78" s="24">
        <v>10.0</v>
      </c>
      <c r="D78" s="27">
        <v>0.6041666666666666</v>
      </c>
      <c r="E78" s="27"/>
      <c r="F78" s="27"/>
      <c r="G78" s="28" t="s">
        <v>34</v>
      </c>
      <c r="H78" s="29">
        <v>300.0</v>
      </c>
      <c r="I78" s="58">
        <f t="shared" si="15"/>
        <v>141.83</v>
      </c>
      <c r="J78" s="44"/>
      <c r="K78" s="32"/>
      <c r="L78" s="33"/>
      <c r="M78" s="66">
        <f t="shared" ref="M78:N78" si="16">M64+H79</f>
        <v>5128</v>
      </c>
      <c r="N78" s="34">
        <f t="shared" si="16"/>
        <v>1952.15</v>
      </c>
    </row>
    <row r="79">
      <c r="A79" s="39"/>
      <c r="B79" s="28"/>
      <c r="C79" s="24"/>
      <c r="D79" s="27"/>
      <c r="E79" s="27"/>
      <c r="F79" s="27"/>
      <c r="G79" s="28"/>
      <c r="H79" s="48">
        <f>SUM(H74:H78)</f>
        <v>1077</v>
      </c>
      <c r="I79" s="68">
        <f t="shared" si="15"/>
        <v>441.83</v>
      </c>
      <c r="J79" s="44"/>
      <c r="K79" s="32"/>
      <c r="L79" s="33"/>
      <c r="M79" s="33"/>
      <c r="N79" s="34"/>
    </row>
    <row r="80">
      <c r="A80" s="71"/>
      <c r="B80" s="75"/>
      <c r="C80" s="144"/>
      <c r="D80" s="162"/>
      <c r="E80" s="162"/>
      <c r="F80" s="162"/>
      <c r="G80" s="163"/>
      <c r="H80" s="145"/>
      <c r="I80" s="164"/>
      <c r="J80" s="77"/>
      <c r="K80" s="78"/>
      <c r="L80" s="79"/>
      <c r="M80" s="79"/>
      <c r="N80" s="80"/>
    </row>
    <row r="81">
      <c r="A81" s="81"/>
      <c r="B81" s="159" t="s">
        <v>53</v>
      </c>
      <c r="C81" s="24">
        <v>13.0</v>
      </c>
      <c r="D81" s="27">
        <v>0.3472222222222222</v>
      </c>
      <c r="E81" s="27"/>
      <c r="F81" s="27"/>
      <c r="G81" s="28" t="s">
        <v>54</v>
      </c>
      <c r="H81" s="29">
        <v>793.0</v>
      </c>
      <c r="I81" s="30">
        <v>-635.17</v>
      </c>
      <c r="J81" s="165"/>
      <c r="K81" s="32"/>
      <c r="L81" s="33"/>
      <c r="M81" s="33"/>
      <c r="N81" s="34"/>
    </row>
    <row r="82">
      <c r="A82" s="39"/>
      <c r="B82" s="159"/>
      <c r="C82" s="24"/>
      <c r="D82" s="27"/>
      <c r="E82" s="27"/>
      <c r="F82" s="27"/>
      <c r="G82" s="28"/>
      <c r="H82" s="48">
        <f>SUM(H80:H81)</f>
        <v>793</v>
      </c>
      <c r="I82" s="166">
        <f>I81+H81</f>
        <v>157.83</v>
      </c>
      <c r="J82" s="167"/>
      <c r="K82" s="32"/>
      <c r="L82" s="33"/>
      <c r="M82" s="33"/>
      <c r="N82" s="34"/>
    </row>
    <row r="83">
      <c r="A83" s="39"/>
      <c r="B83" s="159"/>
      <c r="C83" s="24"/>
      <c r="D83" s="26"/>
      <c r="E83" s="27"/>
      <c r="F83" s="27"/>
      <c r="G83" s="28"/>
      <c r="H83" s="48"/>
      <c r="I83" s="30"/>
      <c r="J83" s="167"/>
      <c r="K83" s="32"/>
      <c r="L83" s="33"/>
      <c r="M83" s="33"/>
      <c r="N83" s="34"/>
    </row>
    <row r="84">
      <c r="A84" s="39"/>
      <c r="B84" s="159"/>
      <c r="C84" s="24"/>
      <c r="D84" s="27"/>
      <c r="E84" s="27"/>
      <c r="F84" s="27"/>
      <c r="G84" s="28"/>
      <c r="H84" s="48"/>
      <c r="I84" s="152"/>
      <c r="J84" s="168"/>
      <c r="K84" s="100">
        <f t="shared" ref="K84:L84" si="17">K71+H83</f>
        <v>4421</v>
      </c>
      <c r="L84" s="130">
        <f t="shared" si="17"/>
        <v>1245.15</v>
      </c>
      <c r="M84" s="33"/>
      <c r="N84" s="34"/>
    </row>
    <row r="85">
      <c r="A85" s="39"/>
      <c r="B85" s="159"/>
      <c r="C85" s="24"/>
      <c r="D85" s="27"/>
      <c r="E85" s="27"/>
      <c r="F85" s="27"/>
      <c r="G85" s="28"/>
      <c r="H85" s="29"/>
      <c r="I85" s="150"/>
      <c r="J85" s="169">
        <v>1.0</v>
      </c>
      <c r="K85" s="32"/>
      <c r="L85" s="33"/>
      <c r="M85" s="33"/>
      <c r="N85" s="34"/>
    </row>
    <row r="86">
      <c r="A86" s="39"/>
      <c r="B86" s="159"/>
      <c r="C86" s="24"/>
      <c r="D86" s="27"/>
      <c r="E86" s="27"/>
      <c r="F86" s="27"/>
      <c r="G86" s="28"/>
      <c r="H86" s="48"/>
      <c r="I86" s="152"/>
      <c r="J86" s="167"/>
      <c r="K86" s="32"/>
      <c r="L86" s="33"/>
      <c r="M86" s="33"/>
      <c r="N86" s="34"/>
    </row>
    <row r="87">
      <c r="A87" s="39">
        <v>45936.0</v>
      </c>
      <c r="B87" s="159"/>
      <c r="C87" s="24"/>
      <c r="D87" s="27"/>
      <c r="E87" s="27"/>
      <c r="F87" s="27"/>
      <c r="G87" s="28"/>
      <c r="H87" s="48"/>
      <c r="I87" s="152"/>
      <c r="J87" s="168"/>
      <c r="K87" s="32"/>
      <c r="L87" s="33"/>
      <c r="M87" s="33"/>
      <c r="N87" s="34"/>
    </row>
    <row r="88">
      <c r="A88" s="39"/>
      <c r="B88" s="28"/>
      <c r="C88" s="24"/>
      <c r="D88" s="27"/>
      <c r="E88" s="104"/>
      <c r="F88" s="104"/>
      <c r="G88" s="28"/>
      <c r="H88" s="106"/>
      <c r="I88" s="170"/>
      <c r="J88" s="168"/>
      <c r="K88" s="32"/>
      <c r="L88" s="33"/>
      <c r="M88" s="33"/>
      <c r="N88" s="34"/>
    </row>
    <row r="89">
      <c r="A89" s="39"/>
      <c r="B89" s="105"/>
      <c r="C89" s="103"/>
      <c r="D89" s="104"/>
      <c r="E89" s="104"/>
      <c r="F89" s="104"/>
      <c r="G89" s="105"/>
      <c r="H89" s="171"/>
      <c r="I89" s="172"/>
      <c r="J89" s="168"/>
      <c r="K89" s="32"/>
      <c r="L89" s="33"/>
      <c r="M89" s="33"/>
      <c r="N89" s="34"/>
    </row>
    <row r="90">
      <c r="A90" s="39"/>
      <c r="B90" s="159">
        <v>58091.0</v>
      </c>
      <c r="C90" s="24">
        <v>9.0</v>
      </c>
      <c r="D90" s="27">
        <v>0.21180555555555555</v>
      </c>
      <c r="E90" s="27"/>
      <c r="F90" s="27"/>
      <c r="G90" s="28" t="s">
        <v>55</v>
      </c>
      <c r="H90" s="29">
        <v>362.0</v>
      </c>
      <c r="I90" s="30">
        <v>-635.17</v>
      </c>
      <c r="J90" s="173"/>
      <c r="K90" s="45"/>
      <c r="L90" s="46"/>
      <c r="M90" s="33"/>
      <c r="N90" s="34"/>
    </row>
    <row r="91">
      <c r="A91" s="39"/>
      <c r="B91" s="28">
        <v>58300.0</v>
      </c>
      <c r="C91" s="24">
        <v>6.0</v>
      </c>
      <c r="D91" s="26">
        <v>0.4861111111111111</v>
      </c>
      <c r="E91" s="27"/>
      <c r="F91" s="27"/>
      <c r="G91" s="28" t="s">
        <v>28</v>
      </c>
      <c r="H91" s="129">
        <v>310.0</v>
      </c>
      <c r="I91" s="58">
        <f t="shared" ref="I91:I94" si="18">I90+H90</f>
        <v>-273.17</v>
      </c>
      <c r="J91" s="174"/>
      <c r="K91" s="32"/>
      <c r="L91" s="33"/>
      <c r="M91" s="33"/>
      <c r="N91" s="34"/>
    </row>
    <row r="92">
      <c r="A92" s="39"/>
      <c r="B92" s="175">
        <v>53607.0</v>
      </c>
      <c r="C92" s="176">
        <v>4.0</v>
      </c>
      <c r="D92" s="37">
        <v>0.5347222222222222</v>
      </c>
      <c r="E92" s="37"/>
      <c r="F92" s="37"/>
      <c r="G92" s="175" t="s">
        <v>56</v>
      </c>
      <c r="H92" s="177">
        <f>44*2</f>
        <v>88</v>
      </c>
      <c r="I92" s="58">
        <f t="shared" si="18"/>
        <v>36.83</v>
      </c>
      <c r="J92" s="178">
        <v>2.0</v>
      </c>
      <c r="K92" s="32"/>
      <c r="L92" s="33"/>
      <c r="M92" s="33"/>
      <c r="N92" s="34"/>
    </row>
    <row r="93">
      <c r="A93" s="39"/>
      <c r="B93" s="175">
        <v>48959.0</v>
      </c>
      <c r="C93" s="176">
        <v>2.0</v>
      </c>
      <c r="D93" s="37">
        <v>0.625</v>
      </c>
      <c r="E93" s="37"/>
      <c r="F93" s="37"/>
      <c r="G93" s="23" t="s">
        <v>57</v>
      </c>
      <c r="H93" s="58">
        <v>40.0</v>
      </c>
      <c r="I93" s="58">
        <f t="shared" si="18"/>
        <v>124.83</v>
      </c>
      <c r="J93" s="179"/>
      <c r="K93" s="32"/>
      <c r="L93" s="33"/>
      <c r="M93" s="66">
        <f t="shared" ref="M93:N93" si="19">M78+H94</f>
        <v>5928</v>
      </c>
      <c r="N93" s="34">
        <f t="shared" si="19"/>
        <v>2116.98</v>
      </c>
    </row>
    <row r="94">
      <c r="A94" s="39"/>
      <c r="B94" s="175"/>
      <c r="C94" s="24"/>
      <c r="D94" s="27"/>
      <c r="E94" s="27"/>
      <c r="F94" s="27"/>
      <c r="G94" s="28"/>
      <c r="H94" s="48">
        <f>SUM(H90:H93)</f>
        <v>800</v>
      </c>
      <c r="I94" s="68">
        <f t="shared" si="18"/>
        <v>164.83</v>
      </c>
      <c r="J94" s="180"/>
      <c r="K94" s="32"/>
      <c r="L94" s="33"/>
      <c r="M94" s="33"/>
      <c r="N94" s="34"/>
    </row>
    <row r="95">
      <c r="A95" s="39"/>
      <c r="B95" s="43"/>
      <c r="C95" s="41"/>
      <c r="D95" s="42"/>
      <c r="E95" s="42"/>
      <c r="F95" s="42"/>
      <c r="G95" s="43"/>
      <c r="H95" s="67"/>
      <c r="I95" s="53"/>
      <c r="J95" s="181"/>
      <c r="K95" s="182"/>
      <c r="L95" s="33"/>
      <c r="M95" s="33"/>
      <c r="N95" s="34"/>
    </row>
    <row r="96">
      <c r="A96" s="71"/>
      <c r="B96" s="75"/>
      <c r="C96" s="73"/>
      <c r="D96" s="74"/>
      <c r="E96" s="74"/>
      <c r="F96" s="74"/>
      <c r="G96" s="75"/>
      <c r="H96" s="76"/>
      <c r="I96" s="53"/>
      <c r="J96" s="77"/>
      <c r="K96" s="78"/>
      <c r="L96" s="79"/>
      <c r="M96" s="79"/>
      <c r="N96" s="80"/>
    </row>
    <row r="97">
      <c r="A97" s="81">
        <v>45937.0</v>
      </c>
      <c r="B97" s="28">
        <v>52680.0</v>
      </c>
      <c r="C97" s="125">
        <v>10.0</v>
      </c>
      <c r="D97" s="183">
        <v>0.3333333333333333</v>
      </c>
      <c r="E97" s="84"/>
      <c r="F97" s="84"/>
      <c r="G97" s="85" t="s">
        <v>58</v>
      </c>
      <c r="H97" s="126">
        <v>793.0</v>
      </c>
      <c r="I97" s="30">
        <v>-635.17</v>
      </c>
      <c r="J97" s="184"/>
      <c r="K97" s="32"/>
      <c r="L97" s="33"/>
      <c r="M97" s="33"/>
      <c r="N97" s="34"/>
    </row>
    <row r="98">
      <c r="A98" s="185"/>
      <c r="B98" s="23"/>
      <c r="C98" s="24"/>
      <c r="D98" s="27"/>
      <c r="E98" s="27"/>
      <c r="F98" s="27"/>
      <c r="G98" s="28"/>
      <c r="H98" s="29"/>
      <c r="I98" s="186">
        <f>I97+H97</f>
        <v>157.83</v>
      </c>
      <c r="J98" s="187"/>
      <c r="K98" s="32"/>
      <c r="L98" s="33"/>
      <c r="M98" s="33"/>
      <c r="N98" s="34"/>
    </row>
    <row r="99">
      <c r="A99" s="185"/>
      <c r="B99" s="28"/>
      <c r="C99" s="24"/>
      <c r="D99" s="27"/>
      <c r="E99" s="27"/>
      <c r="F99" s="27"/>
      <c r="G99" s="28"/>
      <c r="H99" s="29"/>
      <c r="I99" s="170"/>
      <c r="J99" s="169"/>
      <c r="K99" s="100">
        <f>K84+H97</f>
        <v>5214</v>
      </c>
      <c r="L99" s="130">
        <f>L84+I98</f>
        <v>1402.98</v>
      </c>
      <c r="M99" s="33"/>
      <c r="N99" s="34"/>
    </row>
    <row r="100">
      <c r="A100" s="185"/>
      <c r="B100" s="28"/>
      <c r="C100" s="24"/>
      <c r="D100" s="27"/>
      <c r="E100" s="27"/>
      <c r="F100" s="27"/>
      <c r="G100" s="28"/>
      <c r="H100" s="29"/>
      <c r="I100" s="170"/>
      <c r="J100" s="188"/>
      <c r="K100" s="32"/>
      <c r="L100" s="33"/>
      <c r="M100" s="33"/>
      <c r="N100" s="34"/>
    </row>
    <row r="101">
      <c r="A101" s="185"/>
      <c r="B101" s="28"/>
      <c r="C101" s="24"/>
      <c r="D101" s="26"/>
      <c r="E101" s="104"/>
      <c r="F101" s="104"/>
      <c r="G101" s="28"/>
      <c r="H101" s="29"/>
      <c r="I101" s="170"/>
      <c r="J101" s="187"/>
      <c r="K101" s="32"/>
      <c r="L101" s="33"/>
      <c r="M101" s="33"/>
      <c r="N101" s="34"/>
    </row>
    <row r="102">
      <c r="A102" s="185"/>
      <c r="B102" s="28"/>
      <c r="C102" s="24"/>
      <c r="D102" s="189"/>
      <c r="E102" s="104"/>
      <c r="F102" s="104"/>
      <c r="G102" s="190"/>
      <c r="H102" s="29"/>
      <c r="I102" s="170"/>
      <c r="J102" s="187"/>
      <c r="K102" s="32"/>
      <c r="L102" s="33"/>
      <c r="M102" s="33"/>
      <c r="N102" s="34"/>
    </row>
    <row r="103">
      <c r="A103" s="185"/>
      <c r="B103" s="28"/>
      <c r="C103" s="24"/>
      <c r="D103" s="26"/>
      <c r="E103" s="104"/>
      <c r="F103" s="104"/>
      <c r="G103" s="190"/>
      <c r="H103" s="48"/>
      <c r="I103" s="191"/>
      <c r="J103" s="187"/>
      <c r="K103" s="32"/>
      <c r="L103" s="33"/>
      <c r="M103" s="33"/>
      <c r="N103" s="34"/>
    </row>
    <row r="104">
      <c r="A104" s="185"/>
      <c r="B104" s="28"/>
      <c r="C104" s="103"/>
      <c r="D104" s="104"/>
      <c r="E104" s="104"/>
      <c r="F104" s="104"/>
      <c r="G104" s="105"/>
      <c r="H104" s="69"/>
      <c r="I104" s="192"/>
      <c r="J104" s="169"/>
      <c r="K104" s="32"/>
      <c r="L104" s="33"/>
      <c r="M104" s="33"/>
      <c r="N104" s="34"/>
    </row>
    <row r="105">
      <c r="A105" s="185"/>
      <c r="B105" s="193"/>
      <c r="C105" s="103"/>
      <c r="D105" s="104"/>
      <c r="E105" s="104"/>
      <c r="F105" s="104"/>
      <c r="G105" s="105"/>
      <c r="H105" s="171"/>
      <c r="I105" s="170"/>
      <c r="J105" s="194"/>
      <c r="K105" s="32"/>
      <c r="L105" s="33"/>
      <c r="M105" s="33"/>
      <c r="N105" s="34"/>
    </row>
    <row r="106">
      <c r="A106" s="185"/>
      <c r="B106" s="195">
        <v>59121.0</v>
      </c>
      <c r="C106" s="24">
        <v>5.0</v>
      </c>
      <c r="D106" s="27">
        <v>0.375</v>
      </c>
      <c r="E106" s="27"/>
      <c r="F106" s="27"/>
      <c r="G106" s="28" t="s">
        <v>18</v>
      </c>
      <c r="H106" s="29">
        <v>707.0</v>
      </c>
      <c r="I106" s="30">
        <v>-635.17</v>
      </c>
      <c r="J106" s="44"/>
      <c r="K106" s="32"/>
      <c r="L106" s="33"/>
      <c r="M106" s="33"/>
      <c r="N106" s="34"/>
    </row>
    <row r="107">
      <c r="A107" s="185"/>
      <c r="B107" s="28">
        <v>59121.0</v>
      </c>
      <c r="C107" s="24">
        <v>5.0</v>
      </c>
      <c r="D107" s="27">
        <v>0.5833333333333334</v>
      </c>
      <c r="E107" s="27"/>
      <c r="F107" s="27"/>
      <c r="G107" s="28" t="s">
        <v>59</v>
      </c>
      <c r="H107" s="196">
        <v>509.0</v>
      </c>
      <c r="I107" s="197">
        <f t="shared" ref="I107:I108" si="20">I106+H106</f>
        <v>71.83</v>
      </c>
      <c r="J107" s="50"/>
      <c r="K107" s="32"/>
      <c r="L107" s="33"/>
      <c r="M107" s="33"/>
      <c r="N107" s="34"/>
    </row>
    <row r="108">
      <c r="A108" s="185"/>
      <c r="B108" s="28"/>
      <c r="C108" s="24"/>
      <c r="D108" s="27"/>
      <c r="E108" s="27"/>
      <c r="F108" s="27"/>
      <c r="G108" s="28"/>
      <c r="H108" s="95"/>
      <c r="I108" s="197">
        <f t="shared" si="20"/>
        <v>580.83</v>
      </c>
      <c r="J108" s="44"/>
      <c r="K108" s="32"/>
      <c r="L108" s="33"/>
      <c r="M108" s="33"/>
      <c r="N108" s="34"/>
    </row>
    <row r="109">
      <c r="A109" s="185"/>
      <c r="B109" s="28"/>
      <c r="C109" s="24"/>
      <c r="D109" s="27"/>
      <c r="E109" s="27"/>
      <c r="F109" s="27"/>
      <c r="G109" s="28"/>
      <c r="H109" s="48"/>
      <c r="I109" s="198"/>
      <c r="J109" s="44"/>
      <c r="K109" s="32"/>
      <c r="L109" s="33"/>
      <c r="M109" s="66">
        <f t="shared" ref="M109:N109" si="21">M93+H109</f>
        <v>5928</v>
      </c>
      <c r="N109" s="34">
        <f t="shared" si="21"/>
        <v>2116.98</v>
      </c>
    </row>
    <row r="110">
      <c r="A110" s="185"/>
      <c r="B110" s="28"/>
      <c r="C110" s="24"/>
      <c r="D110" s="27"/>
      <c r="E110" s="27"/>
      <c r="F110" s="27"/>
      <c r="G110" s="28"/>
      <c r="H110" s="29"/>
      <c r="I110" s="197"/>
      <c r="J110" s="44"/>
      <c r="K110" s="32"/>
      <c r="L110" s="33"/>
      <c r="M110" s="33"/>
      <c r="N110" s="34"/>
    </row>
    <row r="111">
      <c r="A111" s="185"/>
      <c r="B111" s="28"/>
      <c r="C111" s="24"/>
      <c r="D111" s="27"/>
      <c r="E111" s="27"/>
      <c r="F111" s="27"/>
      <c r="G111" s="28"/>
      <c r="H111" s="48"/>
      <c r="I111" s="199"/>
      <c r="J111" s="44"/>
      <c r="K111" s="32"/>
      <c r="L111" s="33"/>
      <c r="M111" s="33"/>
      <c r="N111" s="34"/>
    </row>
    <row r="112">
      <c r="A112" s="185"/>
      <c r="B112" s="28"/>
      <c r="C112" s="103"/>
      <c r="D112" s="104"/>
      <c r="E112" s="104"/>
      <c r="F112" s="104"/>
      <c r="G112" s="105"/>
      <c r="H112" s="106"/>
      <c r="I112" s="199"/>
      <c r="J112" s="44"/>
      <c r="K112" s="32"/>
      <c r="L112" s="33"/>
      <c r="M112" s="33"/>
      <c r="N112" s="34"/>
    </row>
    <row r="113">
      <c r="A113" s="200"/>
      <c r="B113" s="201"/>
      <c r="C113" s="202"/>
      <c r="D113" s="203"/>
      <c r="E113" s="203"/>
      <c r="F113" s="203"/>
      <c r="G113" s="201"/>
      <c r="H113" s="204"/>
      <c r="I113" s="205"/>
      <c r="J113" s="77"/>
      <c r="K113" s="78"/>
      <c r="L113" s="79"/>
      <c r="M113" s="79"/>
      <c r="N113" s="80"/>
    </row>
    <row r="114">
      <c r="A114" s="81">
        <v>45938.0</v>
      </c>
      <c r="B114" s="206">
        <v>57466.0</v>
      </c>
      <c r="C114" s="207">
        <v>2.0</v>
      </c>
      <c r="D114" s="208">
        <v>0.3125</v>
      </c>
      <c r="E114" s="209"/>
      <c r="F114" s="210"/>
      <c r="G114" s="211" t="s">
        <v>60</v>
      </c>
      <c r="H114" s="212">
        <v>310.0</v>
      </c>
      <c r="I114" s="213">
        <v>-635.17</v>
      </c>
      <c r="J114" s="178" t="s">
        <v>61</v>
      </c>
      <c r="K114" s="32"/>
      <c r="L114" s="33"/>
      <c r="M114" s="33"/>
      <c r="N114" s="34"/>
    </row>
    <row r="115">
      <c r="A115" s="185"/>
      <c r="B115" s="36">
        <v>59124.0</v>
      </c>
      <c r="C115" s="24">
        <v>8.0</v>
      </c>
      <c r="D115" s="214">
        <v>0.4166666666666667</v>
      </c>
      <c r="E115" s="27"/>
      <c r="F115" s="27"/>
      <c r="G115" s="138" t="s">
        <v>62</v>
      </c>
      <c r="H115" s="215">
        <v>0.0</v>
      </c>
      <c r="I115" s="197">
        <f t="shared" ref="I115:I118" si="22">I114+H114</f>
        <v>-325.17</v>
      </c>
      <c r="J115" s="180"/>
      <c r="K115" s="32"/>
      <c r="L115" s="33"/>
      <c r="M115" s="33"/>
      <c r="N115" s="34"/>
    </row>
    <row r="116">
      <c r="A116" s="185"/>
      <c r="B116" s="36">
        <v>58950.0</v>
      </c>
      <c r="C116" s="24">
        <v>4.0</v>
      </c>
      <c r="D116" s="214">
        <v>0.625</v>
      </c>
      <c r="E116" s="27"/>
      <c r="F116" s="27"/>
      <c r="G116" s="28" t="s">
        <v>63</v>
      </c>
      <c r="H116" s="29">
        <v>310.0</v>
      </c>
      <c r="I116" s="197">
        <f t="shared" si="22"/>
        <v>-325.17</v>
      </c>
      <c r="J116" s="216"/>
      <c r="K116" s="32"/>
      <c r="L116" s="33"/>
      <c r="M116" s="33"/>
      <c r="N116" s="34"/>
    </row>
    <row r="117">
      <c r="A117" s="185"/>
      <c r="B117" s="36">
        <v>58567.0</v>
      </c>
      <c r="C117" s="24">
        <v>2.0</v>
      </c>
      <c r="D117" s="214">
        <v>0.7361111111111112</v>
      </c>
      <c r="E117" s="27"/>
      <c r="F117" s="27"/>
      <c r="G117" s="28" t="s">
        <v>63</v>
      </c>
      <c r="H117" s="29">
        <v>77.0</v>
      </c>
      <c r="I117" s="197">
        <f t="shared" si="22"/>
        <v>-15.17</v>
      </c>
      <c r="J117" s="217">
        <v>1.0</v>
      </c>
      <c r="K117" s="32"/>
      <c r="L117" s="33"/>
      <c r="M117" s="33"/>
      <c r="N117" s="34"/>
    </row>
    <row r="118">
      <c r="A118" s="185"/>
      <c r="B118" s="36"/>
      <c r="C118" s="24"/>
      <c r="D118" s="218"/>
      <c r="E118" s="27"/>
      <c r="F118" s="27"/>
      <c r="G118" s="28"/>
      <c r="H118" s="48">
        <f>SUM(H114:H117)</f>
        <v>697</v>
      </c>
      <c r="I118" s="198">
        <f t="shared" si="22"/>
        <v>61.83</v>
      </c>
      <c r="J118" s="178"/>
      <c r="K118" s="100">
        <f t="shared" ref="K118:L118" si="23">K99+H118</f>
        <v>5911</v>
      </c>
      <c r="L118" s="130">
        <f t="shared" si="23"/>
        <v>1464.81</v>
      </c>
      <c r="M118" s="33"/>
      <c r="N118" s="66"/>
    </row>
    <row r="119">
      <c r="A119" s="185"/>
      <c r="B119" s="102"/>
      <c r="C119" s="103"/>
      <c r="D119" s="104"/>
      <c r="E119" s="104"/>
      <c r="F119" s="104"/>
      <c r="G119" s="105"/>
      <c r="H119" s="106"/>
      <c r="I119" s="219"/>
      <c r="J119" s="220"/>
      <c r="K119" s="32"/>
      <c r="L119" s="33"/>
      <c r="M119" s="33"/>
      <c r="N119" s="34"/>
    </row>
    <row r="120">
      <c r="A120" s="185"/>
      <c r="B120" s="102"/>
      <c r="C120" s="103"/>
      <c r="D120" s="104"/>
      <c r="E120" s="104"/>
      <c r="F120" s="104"/>
      <c r="G120" s="105"/>
      <c r="H120" s="204"/>
      <c r="I120" s="221"/>
      <c r="J120" s="180"/>
      <c r="K120" s="32"/>
      <c r="L120" s="33"/>
      <c r="M120" s="33"/>
      <c r="N120" s="34"/>
    </row>
    <row r="121">
      <c r="A121" s="185"/>
      <c r="B121" s="102"/>
      <c r="C121" s="103"/>
      <c r="D121" s="104"/>
      <c r="E121" s="104"/>
      <c r="F121" s="104"/>
      <c r="G121" s="105"/>
      <c r="H121" s="204"/>
      <c r="I121" s="197"/>
      <c r="J121" s="180"/>
      <c r="K121" s="32"/>
      <c r="L121" s="33"/>
      <c r="M121" s="33"/>
      <c r="N121" s="34"/>
    </row>
    <row r="122">
      <c r="A122" s="185"/>
      <c r="B122" s="222">
        <v>50344.0</v>
      </c>
      <c r="C122" s="24">
        <v>4.0</v>
      </c>
      <c r="D122" s="214">
        <v>0.3993055555555556</v>
      </c>
      <c r="E122" s="223"/>
      <c r="F122" s="223"/>
      <c r="G122" s="224" t="s">
        <v>64</v>
      </c>
      <c r="H122" s="29">
        <f>44*2</f>
        <v>88</v>
      </c>
      <c r="I122" s="225">
        <v>-635.17</v>
      </c>
      <c r="J122" s="226"/>
      <c r="K122" s="45"/>
      <c r="L122" s="46"/>
      <c r="M122" s="33"/>
      <c r="N122" s="34"/>
    </row>
    <row r="123">
      <c r="A123" s="185"/>
      <c r="B123" s="36">
        <v>51678.0</v>
      </c>
      <c r="C123" s="24">
        <v>2.0</v>
      </c>
      <c r="D123" s="214">
        <v>0.4479166666666667</v>
      </c>
      <c r="E123" s="223"/>
      <c r="F123" s="223"/>
      <c r="G123" s="224" t="s">
        <v>65</v>
      </c>
      <c r="H123" s="29">
        <v>44.0</v>
      </c>
      <c r="I123" s="225">
        <f t="shared" ref="I123:I127" si="24">I122+H122</f>
        <v>-547.17</v>
      </c>
      <c r="J123" s="178"/>
      <c r="K123" s="32"/>
      <c r="L123" s="33"/>
      <c r="M123" s="33"/>
      <c r="N123" s="34"/>
    </row>
    <row r="124">
      <c r="A124" s="185"/>
      <c r="B124" s="36">
        <v>59059.0</v>
      </c>
      <c r="C124" s="24">
        <v>5.0</v>
      </c>
      <c r="D124" s="214">
        <v>0.4791666666666667</v>
      </c>
      <c r="E124" s="223"/>
      <c r="F124" s="223"/>
      <c r="G124" s="224" t="s">
        <v>66</v>
      </c>
      <c r="H124" s="29">
        <v>362.0</v>
      </c>
      <c r="I124" s="225">
        <f t="shared" si="24"/>
        <v>-503.17</v>
      </c>
      <c r="J124" s="178">
        <v>2.0</v>
      </c>
      <c r="K124" s="32"/>
      <c r="L124" s="33"/>
      <c r="M124" s="33"/>
      <c r="N124" s="34"/>
    </row>
    <row r="125">
      <c r="A125" s="185"/>
      <c r="B125" s="36">
        <v>58907.0</v>
      </c>
      <c r="C125" s="24">
        <v>8.0</v>
      </c>
      <c r="D125" s="214">
        <v>0.6979166666666666</v>
      </c>
      <c r="E125" s="223"/>
      <c r="F125" s="223"/>
      <c r="G125" s="227" t="s">
        <v>67</v>
      </c>
      <c r="H125" s="29">
        <v>310.0</v>
      </c>
      <c r="I125" s="225">
        <f t="shared" si="24"/>
        <v>-141.17</v>
      </c>
      <c r="J125" s="228" t="s">
        <v>68</v>
      </c>
      <c r="K125" s="32"/>
      <c r="L125" s="33"/>
      <c r="M125" s="33"/>
      <c r="N125" s="34"/>
    </row>
    <row r="126">
      <c r="A126" s="185"/>
      <c r="B126" s="36"/>
      <c r="C126" s="24"/>
      <c r="D126" s="214"/>
      <c r="E126" s="223"/>
      <c r="F126" s="223"/>
      <c r="G126" s="224"/>
      <c r="H126" s="48"/>
      <c r="I126" s="225">
        <f t="shared" si="24"/>
        <v>168.83</v>
      </c>
      <c r="J126" s="229"/>
      <c r="K126" s="32"/>
      <c r="L126" s="33"/>
      <c r="M126" s="66">
        <f t="shared" ref="M126:N126" si="25">M109+H126</f>
        <v>5928</v>
      </c>
      <c r="N126" s="66">
        <f t="shared" si="25"/>
        <v>2285.81</v>
      </c>
    </row>
    <row r="127">
      <c r="A127" s="185"/>
      <c r="B127" s="36"/>
      <c r="C127" s="24"/>
      <c r="D127" s="27"/>
      <c r="E127" s="223"/>
      <c r="F127" s="223"/>
      <c r="G127" s="224"/>
      <c r="H127" s="48"/>
      <c r="I127" s="225">
        <f t="shared" si="24"/>
        <v>168.83</v>
      </c>
      <c r="J127" s="180"/>
      <c r="K127" s="32"/>
      <c r="L127" s="33"/>
      <c r="M127" s="33"/>
      <c r="N127" s="34"/>
    </row>
    <row r="128">
      <c r="A128" s="185"/>
      <c r="B128" s="36"/>
      <c r="C128" s="24"/>
      <c r="D128" s="27"/>
      <c r="E128" s="223"/>
      <c r="F128" s="223"/>
      <c r="G128" s="224"/>
      <c r="H128" s="29"/>
      <c r="I128" s="230"/>
      <c r="J128" s="180"/>
      <c r="K128" s="32"/>
      <c r="L128" s="33"/>
      <c r="M128" s="33"/>
      <c r="N128" s="34"/>
    </row>
    <row r="129">
      <c r="A129" s="200"/>
      <c r="B129" s="231"/>
      <c r="C129" s="232"/>
      <c r="D129" s="233"/>
      <c r="E129" s="233"/>
      <c r="F129" s="233"/>
      <c r="G129" s="234"/>
      <c r="H129" s="235"/>
      <c r="I129" s="236"/>
      <c r="J129" s="237"/>
      <c r="K129" s="78"/>
      <c r="L129" s="79"/>
      <c r="M129" s="79"/>
      <c r="N129" s="80"/>
    </row>
    <row r="130">
      <c r="A130" s="81">
        <v>45939.0</v>
      </c>
      <c r="B130" s="238" t="s">
        <v>69</v>
      </c>
      <c r="C130" s="239">
        <v>5.0</v>
      </c>
      <c r="D130" s="157">
        <v>0.3333333333333333</v>
      </c>
      <c r="E130" s="157"/>
      <c r="F130" s="157"/>
      <c r="G130" s="238" t="s">
        <v>70</v>
      </c>
      <c r="H130" s="240">
        <v>635.17</v>
      </c>
      <c r="I130" s="241">
        <v>-635.17</v>
      </c>
      <c r="J130" s="44" t="s">
        <v>71</v>
      </c>
      <c r="K130" s="32"/>
      <c r="L130" s="33"/>
      <c r="M130" s="33"/>
      <c r="N130" s="34"/>
    </row>
    <row r="131">
      <c r="A131" s="185"/>
      <c r="B131" s="28">
        <v>56828.0</v>
      </c>
      <c r="C131" s="24">
        <v>2.0</v>
      </c>
      <c r="D131" s="27">
        <v>0.375</v>
      </c>
      <c r="E131" s="27"/>
      <c r="F131" s="27"/>
      <c r="G131" s="138" t="s">
        <v>72</v>
      </c>
      <c r="H131" s="215">
        <v>0.0</v>
      </c>
      <c r="I131" s="242">
        <f>I130+H130</f>
        <v>0</v>
      </c>
      <c r="J131" s="50"/>
      <c r="K131" s="32"/>
      <c r="L131" s="33"/>
      <c r="M131" s="33"/>
      <c r="N131" s="34"/>
    </row>
    <row r="132">
      <c r="A132" s="185"/>
      <c r="B132" s="28"/>
      <c r="C132" s="24"/>
      <c r="D132" s="27"/>
      <c r="E132" s="27"/>
      <c r="F132" s="27"/>
      <c r="G132" s="28"/>
      <c r="H132" s="29"/>
      <c r="I132" s="58"/>
      <c r="J132" s="50"/>
      <c r="K132" s="100">
        <f>K118+H130</f>
        <v>6546.17</v>
      </c>
      <c r="L132" s="130">
        <f>L118+I131</f>
        <v>1464.81</v>
      </c>
      <c r="M132" s="33"/>
      <c r="N132" s="34"/>
    </row>
    <row r="133">
      <c r="A133" s="185"/>
      <c r="B133" s="28"/>
      <c r="C133" s="24"/>
      <c r="D133" s="27"/>
      <c r="E133" s="27"/>
      <c r="F133" s="27"/>
      <c r="G133" s="28"/>
      <c r="H133" s="29"/>
      <c r="I133" s="58"/>
      <c r="J133" s="50">
        <v>1.0</v>
      </c>
      <c r="K133" s="32"/>
      <c r="L133" s="33"/>
      <c r="M133" s="33"/>
      <c r="N133" s="34"/>
    </row>
    <row r="134">
      <c r="A134" s="185"/>
      <c r="B134" s="28"/>
      <c r="C134" s="24"/>
      <c r="D134" s="27"/>
      <c r="E134" s="104"/>
      <c r="F134" s="104"/>
      <c r="G134" s="190"/>
      <c r="H134" s="48"/>
      <c r="I134" s="53"/>
      <c r="J134" s="44"/>
      <c r="K134" s="32"/>
      <c r="L134" s="33"/>
      <c r="M134" s="33"/>
      <c r="N134" s="34"/>
    </row>
    <row r="135">
      <c r="A135" s="185"/>
      <c r="B135" s="105"/>
      <c r="C135" s="103"/>
      <c r="D135" s="104"/>
      <c r="E135" s="104"/>
      <c r="F135" s="104"/>
      <c r="G135" s="105"/>
      <c r="H135" s="106"/>
      <c r="I135" s="53"/>
      <c r="J135" s="38"/>
      <c r="K135" s="32"/>
      <c r="L135" s="33"/>
      <c r="M135" s="33"/>
      <c r="N135" s="34"/>
    </row>
    <row r="136">
      <c r="A136" s="185"/>
      <c r="B136" s="105"/>
      <c r="C136" s="103"/>
      <c r="D136" s="104"/>
      <c r="E136" s="104"/>
      <c r="F136" s="104"/>
      <c r="G136" s="105"/>
      <c r="H136" s="171"/>
      <c r="I136" s="243"/>
      <c r="J136" s="38"/>
      <c r="K136" s="32"/>
      <c r="L136" s="33"/>
      <c r="M136" s="33"/>
      <c r="N136" s="34"/>
    </row>
    <row r="137">
      <c r="A137" s="185"/>
      <c r="B137" s="161" t="s">
        <v>73</v>
      </c>
      <c r="C137" s="24">
        <v>4.0</v>
      </c>
      <c r="D137" s="27">
        <v>0.5243055555555556</v>
      </c>
      <c r="E137" s="27"/>
      <c r="F137" s="27"/>
      <c r="G137" s="28" t="s">
        <v>74</v>
      </c>
      <c r="H137" s="29">
        <f>63+77</f>
        <v>140</v>
      </c>
      <c r="I137" s="177">
        <v>-635.17</v>
      </c>
      <c r="J137" s="31"/>
      <c r="K137" s="32"/>
      <c r="L137" s="33"/>
      <c r="M137" s="33"/>
      <c r="N137" s="34"/>
    </row>
    <row r="138">
      <c r="A138" s="185"/>
      <c r="B138" s="28" t="s">
        <v>75</v>
      </c>
      <c r="C138" s="24">
        <v>4.0</v>
      </c>
      <c r="D138" s="27">
        <v>0.625</v>
      </c>
      <c r="E138" s="27"/>
      <c r="F138" s="27"/>
      <c r="G138" s="28" t="s">
        <v>26</v>
      </c>
      <c r="H138" s="29">
        <f>77*2</f>
        <v>154</v>
      </c>
      <c r="I138" s="170">
        <f t="shared" ref="I138:I142" si="26">H137+I137</f>
        <v>-495.17</v>
      </c>
      <c r="J138" s="38"/>
      <c r="K138" s="32"/>
      <c r="L138" s="33"/>
      <c r="M138" s="33"/>
      <c r="N138" s="34"/>
    </row>
    <row r="139">
      <c r="A139" s="185"/>
      <c r="B139" s="28">
        <v>58258.0</v>
      </c>
      <c r="C139" s="24">
        <v>2.0</v>
      </c>
      <c r="D139" s="27">
        <v>0.7361111111111112</v>
      </c>
      <c r="E139" s="27"/>
      <c r="F139" s="27"/>
      <c r="G139" s="28" t="s">
        <v>76</v>
      </c>
      <c r="H139" s="29">
        <v>44.0</v>
      </c>
      <c r="I139" s="170">
        <f t="shared" si="26"/>
        <v>-341.17</v>
      </c>
      <c r="J139" s="44"/>
      <c r="K139" s="32"/>
      <c r="L139" s="33"/>
      <c r="M139" s="33"/>
      <c r="N139" s="34"/>
    </row>
    <row r="140">
      <c r="A140" s="185"/>
      <c r="B140" s="28">
        <v>59099.0</v>
      </c>
      <c r="C140" s="24">
        <v>2.0</v>
      </c>
      <c r="D140" s="27">
        <v>0.7916666666666666</v>
      </c>
      <c r="E140" s="27"/>
      <c r="F140" s="27"/>
      <c r="G140" s="28" t="s">
        <v>26</v>
      </c>
      <c r="H140" s="29">
        <v>77.0</v>
      </c>
      <c r="I140" s="170">
        <f t="shared" si="26"/>
        <v>-297.17</v>
      </c>
      <c r="J140" s="44"/>
      <c r="K140" s="32"/>
      <c r="L140" s="33"/>
      <c r="M140" s="33"/>
      <c r="N140" s="34"/>
    </row>
    <row r="141">
      <c r="A141" s="185"/>
      <c r="B141" s="28">
        <v>58068.0</v>
      </c>
      <c r="C141" s="24">
        <v>6.0</v>
      </c>
      <c r="D141" s="27">
        <v>0.9097222222222222</v>
      </c>
      <c r="E141" s="27"/>
      <c r="F141" s="27"/>
      <c r="G141" s="28" t="s">
        <v>22</v>
      </c>
      <c r="H141" s="29">
        <v>310.0</v>
      </c>
      <c r="I141" s="170">
        <f t="shared" si="26"/>
        <v>-220.17</v>
      </c>
      <c r="J141" s="44">
        <v>2.0</v>
      </c>
      <c r="K141" s="32"/>
      <c r="L141" s="33"/>
      <c r="M141" s="33"/>
      <c r="N141" s="34"/>
    </row>
    <row r="142">
      <c r="A142" s="185"/>
      <c r="B142" s="28"/>
      <c r="C142" s="24"/>
      <c r="D142" s="27"/>
      <c r="E142" s="27"/>
      <c r="F142" s="27"/>
      <c r="G142" s="28"/>
      <c r="H142" s="48">
        <f>SUM(H137:H141)</f>
        <v>725</v>
      </c>
      <c r="I142" s="186">
        <f t="shared" si="26"/>
        <v>89.83</v>
      </c>
      <c r="J142" s="244"/>
      <c r="K142" s="45"/>
      <c r="L142" s="46"/>
      <c r="M142" s="66">
        <f t="shared" ref="M142:N142" si="27">M126+H142</f>
        <v>6653</v>
      </c>
      <c r="N142" s="34">
        <f t="shared" si="27"/>
        <v>2375.64</v>
      </c>
    </row>
    <row r="143">
      <c r="A143" s="185"/>
      <c r="B143" s="28"/>
      <c r="C143" s="24"/>
      <c r="D143" s="27"/>
      <c r="E143" s="104"/>
      <c r="F143" s="104"/>
      <c r="G143" s="28"/>
      <c r="H143" s="171"/>
      <c r="I143" s="170"/>
      <c r="J143" s="38"/>
      <c r="K143" s="32"/>
      <c r="L143" s="33"/>
      <c r="M143" s="33"/>
      <c r="N143" s="34"/>
    </row>
    <row r="144">
      <c r="A144" s="185"/>
      <c r="B144" s="28"/>
      <c r="C144" s="103"/>
      <c r="D144" s="104"/>
      <c r="E144" s="104"/>
      <c r="F144" s="104"/>
      <c r="G144" s="105"/>
      <c r="H144" s="106"/>
      <c r="I144" s="191"/>
      <c r="J144" s="38"/>
      <c r="K144" s="32"/>
      <c r="L144" s="33"/>
      <c r="M144" s="33"/>
      <c r="N144" s="34"/>
    </row>
    <row r="145">
      <c r="A145" s="200"/>
      <c r="B145" s="144"/>
      <c r="C145" s="142"/>
      <c r="D145" s="143"/>
      <c r="E145" s="143"/>
      <c r="F145" s="143"/>
      <c r="G145" s="144"/>
      <c r="H145" s="245"/>
      <c r="I145" s="246"/>
      <c r="J145" s="247"/>
      <c r="K145" s="78"/>
      <c r="L145" s="79"/>
      <c r="M145" s="79"/>
      <c r="N145" s="80"/>
    </row>
    <row r="146">
      <c r="A146" s="81">
        <v>45940.0</v>
      </c>
      <c r="B146" s="28" t="s">
        <v>77</v>
      </c>
      <c r="C146" s="24">
        <v>8.0</v>
      </c>
      <c r="D146" s="26">
        <v>0.34375</v>
      </c>
      <c r="E146" s="27"/>
      <c r="F146" s="27"/>
      <c r="G146" s="28" t="s">
        <v>78</v>
      </c>
      <c r="H146" s="48">
        <v>793.0</v>
      </c>
      <c r="I146" s="58">
        <v>-635.17</v>
      </c>
      <c r="J146" s="44"/>
      <c r="K146" s="45"/>
      <c r="L146" s="46"/>
      <c r="M146" s="33"/>
      <c r="N146" s="34"/>
    </row>
    <row r="147">
      <c r="A147" s="185"/>
      <c r="B147" s="36">
        <v>59363.0</v>
      </c>
      <c r="C147" s="24">
        <v>4.0</v>
      </c>
      <c r="D147" s="27">
        <v>0.3541666666666667</v>
      </c>
      <c r="E147" s="27"/>
      <c r="F147" s="27"/>
      <c r="G147" s="28" t="s">
        <v>79</v>
      </c>
      <c r="H147" s="29">
        <v>0.0</v>
      </c>
      <c r="I147" s="198">
        <f>I146+H146</f>
        <v>157.83</v>
      </c>
      <c r="J147" s="44"/>
      <c r="K147" s="32"/>
      <c r="L147" s="33"/>
      <c r="M147" s="33"/>
      <c r="N147" s="34"/>
    </row>
    <row r="148">
      <c r="A148" s="185"/>
      <c r="B148" s="36"/>
      <c r="C148" s="24"/>
      <c r="D148" s="27"/>
      <c r="E148" s="27"/>
      <c r="F148" s="27"/>
      <c r="G148" s="28"/>
      <c r="H148" s="29"/>
      <c r="I148" s="197"/>
      <c r="J148" s="44"/>
      <c r="K148" s="100">
        <f>K132+H146</f>
        <v>7339.17</v>
      </c>
      <c r="L148" s="130">
        <f>L132+I147</f>
        <v>1622.64</v>
      </c>
      <c r="M148" s="33"/>
      <c r="N148" s="34"/>
    </row>
    <row r="149">
      <c r="A149" s="185"/>
      <c r="B149" s="36"/>
      <c r="C149" s="24"/>
      <c r="D149" s="27"/>
      <c r="E149" s="104"/>
      <c r="F149" s="104"/>
      <c r="G149" s="28"/>
      <c r="H149" s="29"/>
      <c r="I149" s="197"/>
      <c r="J149" s="44">
        <v>1.0</v>
      </c>
      <c r="K149" s="32"/>
      <c r="L149" s="33"/>
      <c r="M149" s="33"/>
      <c r="N149" s="34"/>
    </row>
    <row r="150">
      <c r="A150" s="185"/>
      <c r="B150" s="36"/>
      <c r="C150" s="24"/>
      <c r="D150" s="27"/>
      <c r="E150" s="104"/>
      <c r="F150" s="104"/>
      <c r="G150" s="28"/>
      <c r="H150" s="29"/>
      <c r="I150" s="197"/>
      <c r="J150" s="38"/>
      <c r="K150" s="32"/>
      <c r="L150" s="33"/>
      <c r="M150" s="33"/>
      <c r="N150" s="34"/>
    </row>
    <row r="151">
      <c r="A151" s="185"/>
      <c r="B151" s="102"/>
      <c r="C151" s="103"/>
      <c r="D151" s="104"/>
      <c r="E151" s="104"/>
      <c r="F151" s="104"/>
      <c r="G151" s="105"/>
      <c r="H151" s="106"/>
      <c r="I151" s="199"/>
      <c r="J151" s="38"/>
      <c r="K151" s="32"/>
      <c r="L151" s="33"/>
      <c r="M151" s="33"/>
      <c r="N151" s="34"/>
    </row>
    <row r="152">
      <c r="A152" s="185"/>
      <c r="B152" s="102"/>
      <c r="C152" s="103"/>
      <c r="D152" s="104"/>
      <c r="E152" s="104"/>
      <c r="F152" s="104"/>
      <c r="G152" s="105"/>
      <c r="H152" s="171"/>
      <c r="I152" s="197"/>
      <c r="J152" s="38"/>
      <c r="K152" s="32"/>
      <c r="L152" s="33"/>
      <c r="M152" s="33"/>
      <c r="N152" s="34"/>
    </row>
    <row r="153">
      <c r="A153" s="185"/>
      <c r="B153" s="102"/>
      <c r="C153" s="103"/>
      <c r="D153" s="104"/>
      <c r="E153" s="104"/>
      <c r="F153" s="104"/>
      <c r="G153" s="105"/>
      <c r="H153" s="171"/>
      <c r="I153" s="197"/>
      <c r="J153" s="155"/>
      <c r="K153" s="32"/>
      <c r="L153" s="33"/>
      <c r="M153" s="33"/>
      <c r="N153" s="34"/>
    </row>
    <row r="154">
      <c r="A154" s="185"/>
      <c r="B154" s="248">
        <v>57525.0</v>
      </c>
      <c r="C154" s="24">
        <v>4.0</v>
      </c>
      <c r="D154" s="27">
        <v>0.2604166666666667</v>
      </c>
      <c r="E154" s="27"/>
      <c r="F154" s="27"/>
      <c r="G154" s="28" t="s">
        <v>28</v>
      </c>
      <c r="H154" s="29">
        <v>310.0</v>
      </c>
      <c r="I154" s="249">
        <v>-635.17</v>
      </c>
      <c r="J154" s="31"/>
      <c r="K154" s="45"/>
      <c r="L154" s="46"/>
      <c r="M154" s="33"/>
      <c r="N154" s="34"/>
      <c r="U154" s="58">
        <v>-635.17</v>
      </c>
    </row>
    <row r="155">
      <c r="A155" s="185"/>
      <c r="B155" s="36">
        <v>57205.0</v>
      </c>
      <c r="C155" s="24">
        <v>6.0</v>
      </c>
      <c r="D155" s="26">
        <v>0.4305555555555556</v>
      </c>
      <c r="E155" s="27"/>
      <c r="F155" s="27"/>
      <c r="G155" s="28" t="s">
        <v>80</v>
      </c>
      <c r="H155" s="29">
        <v>399.0</v>
      </c>
      <c r="I155" s="250">
        <f t="shared" ref="I155:I158" si="28">I154+H154</f>
        <v>-325.17</v>
      </c>
      <c r="J155" s="44"/>
      <c r="K155" s="32"/>
      <c r="L155" s="33"/>
      <c r="M155" s="33"/>
      <c r="N155" s="34"/>
    </row>
    <row r="156">
      <c r="A156" s="185"/>
      <c r="B156" s="36">
        <v>59209.0</v>
      </c>
      <c r="C156" s="24">
        <v>1.0</v>
      </c>
      <c r="D156" s="27">
        <v>0.5416666666666666</v>
      </c>
      <c r="E156" s="27"/>
      <c r="F156" s="27"/>
      <c r="G156" s="28" t="s">
        <v>81</v>
      </c>
      <c r="H156" s="29">
        <v>81.0</v>
      </c>
      <c r="I156" s="250">
        <f t="shared" si="28"/>
        <v>73.83</v>
      </c>
      <c r="J156" s="44"/>
      <c r="K156" s="32"/>
      <c r="L156" s="33"/>
      <c r="M156" s="33"/>
      <c r="N156" s="34"/>
    </row>
    <row r="157">
      <c r="A157" s="185"/>
      <c r="B157" s="36">
        <v>58971.0</v>
      </c>
      <c r="C157" s="24">
        <v>4.0</v>
      </c>
      <c r="D157" s="27">
        <v>0.6527777777777778</v>
      </c>
      <c r="E157" s="27"/>
      <c r="F157" s="27"/>
      <c r="G157" s="28" t="s">
        <v>16</v>
      </c>
      <c r="H157" s="29">
        <f>77*2</f>
        <v>154</v>
      </c>
      <c r="I157" s="250">
        <f t="shared" si="28"/>
        <v>154.83</v>
      </c>
      <c r="J157" s="44">
        <v>2.0</v>
      </c>
      <c r="K157" s="32"/>
      <c r="L157" s="33"/>
      <c r="M157" s="66">
        <f t="shared" ref="M157:N157" si="29">M142+H158</f>
        <v>7597</v>
      </c>
      <c r="N157" s="34">
        <f t="shared" si="29"/>
        <v>2684.47</v>
      </c>
    </row>
    <row r="158">
      <c r="A158" s="185"/>
      <c r="B158" s="28"/>
      <c r="C158" s="24"/>
      <c r="D158" s="27"/>
      <c r="E158" s="27"/>
      <c r="F158" s="27"/>
      <c r="G158" s="28"/>
      <c r="H158" s="48">
        <f>SUM(H154:H157)</f>
        <v>944</v>
      </c>
      <c r="I158" s="251">
        <f t="shared" si="28"/>
        <v>308.83</v>
      </c>
      <c r="J158" s="44"/>
      <c r="K158" s="32"/>
      <c r="L158" s="33"/>
      <c r="M158" s="33"/>
      <c r="N158" s="34"/>
    </row>
    <row r="159">
      <c r="A159" s="185"/>
      <c r="B159" s="28"/>
      <c r="C159" s="24"/>
      <c r="D159" s="27"/>
      <c r="E159" s="27"/>
      <c r="F159" s="27"/>
      <c r="G159" s="28"/>
      <c r="H159" s="29"/>
      <c r="I159" s="250"/>
      <c r="J159" s="38"/>
      <c r="K159" s="32"/>
      <c r="L159" s="33"/>
      <c r="M159" s="33"/>
      <c r="N159" s="34"/>
    </row>
    <row r="160">
      <c r="A160" s="185"/>
      <c r="B160" s="28"/>
      <c r="C160" s="24"/>
      <c r="D160" s="27"/>
      <c r="E160" s="27"/>
      <c r="F160" s="27"/>
      <c r="G160" s="28"/>
      <c r="H160" s="48"/>
      <c r="I160" s="252"/>
      <c r="J160" s="44"/>
      <c r="K160" s="32"/>
      <c r="L160" s="33"/>
      <c r="M160" s="33"/>
      <c r="N160" s="34"/>
    </row>
    <row r="161">
      <c r="A161" s="185"/>
      <c r="B161" s="28"/>
      <c r="C161" s="24"/>
      <c r="D161" s="27"/>
      <c r="E161" s="27"/>
      <c r="F161" s="27"/>
      <c r="G161" s="28"/>
      <c r="H161" s="48"/>
      <c r="I161" s="199"/>
      <c r="J161" s="38"/>
      <c r="K161" s="32"/>
      <c r="L161" s="33"/>
      <c r="M161" s="33"/>
      <c r="N161" s="34"/>
    </row>
    <row r="162">
      <c r="A162" s="200"/>
      <c r="B162" s="75"/>
      <c r="C162" s="73"/>
      <c r="D162" s="162"/>
      <c r="E162" s="162"/>
      <c r="F162" s="162"/>
      <c r="G162" s="163"/>
      <c r="H162" s="145"/>
      <c r="I162" s="245"/>
      <c r="J162" s="253"/>
      <c r="K162" s="78"/>
      <c r="L162" s="79"/>
      <c r="M162" s="79"/>
      <c r="N162" s="80"/>
    </row>
    <row r="163">
      <c r="A163" s="254">
        <v>45941.0</v>
      </c>
      <c r="B163" s="24">
        <v>56286.0</v>
      </c>
      <c r="C163" s="24">
        <v>4.0</v>
      </c>
      <c r="D163" s="255">
        <v>0.23958333333333334</v>
      </c>
      <c r="E163" s="27"/>
      <c r="F163" s="27"/>
      <c r="G163" s="28" t="s">
        <v>82</v>
      </c>
      <c r="H163" s="29">
        <v>310.0</v>
      </c>
      <c r="I163" s="53">
        <v>-635.17</v>
      </c>
      <c r="J163" s="44"/>
      <c r="K163" s="32"/>
      <c r="L163" s="33"/>
      <c r="M163" s="33"/>
      <c r="N163" s="34"/>
    </row>
    <row r="164">
      <c r="A164" s="185"/>
      <c r="B164" s="28">
        <v>48176.0</v>
      </c>
      <c r="C164" s="24">
        <v>4.0</v>
      </c>
      <c r="D164" s="27">
        <v>0.375</v>
      </c>
      <c r="E164" s="27"/>
      <c r="F164" s="27"/>
      <c r="G164" s="28" t="s">
        <v>83</v>
      </c>
      <c r="H164" s="29">
        <v>300.0</v>
      </c>
      <c r="I164" s="197">
        <f t="shared" ref="I164:I169" si="30">I163+H163</f>
        <v>-325.17</v>
      </c>
      <c r="J164" s="44"/>
      <c r="K164" s="32"/>
      <c r="L164" s="33"/>
      <c r="M164" s="33"/>
      <c r="N164" s="34"/>
    </row>
    <row r="165">
      <c r="A165" s="185"/>
      <c r="B165" s="28">
        <v>58309.0</v>
      </c>
      <c r="C165" s="24">
        <v>4.0</v>
      </c>
      <c r="D165" s="27">
        <v>0.4652777777777778</v>
      </c>
      <c r="E165" s="27"/>
      <c r="F165" s="27"/>
      <c r="G165" s="28" t="s">
        <v>84</v>
      </c>
      <c r="H165" s="29">
        <v>310.0</v>
      </c>
      <c r="I165" s="197">
        <f t="shared" si="30"/>
        <v>-25.17</v>
      </c>
      <c r="J165" s="44"/>
      <c r="K165" s="32"/>
      <c r="L165" s="33"/>
      <c r="M165" s="33"/>
      <c r="N165" s="34"/>
    </row>
    <row r="166">
      <c r="A166" s="185"/>
      <c r="B166" s="138">
        <v>54957.0</v>
      </c>
      <c r="C166" s="24">
        <v>2.0</v>
      </c>
      <c r="D166" s="27">
        <v>0.5625</v>
      </c>
      <c r="E166" s="27"/>
      <c r="F166" s="27"/>
      <c r="G166" s="28" t="s">
        <v>85</v>
      </c>
      <c r="H166" s="29">
        <v>77.0</v>
      </c>
      <c r="I166" s="197">
        <f t="shared" si="30"/>
        <v>284.83</v>
      </c>
      <c r="J166" s="44">
        <v>1.0</v>
      </c>
      <c r="K166" s="32"/>
      <c r="L166" s="33"/>
      <c r="M166" s="33"/>
      <c r="N166" s="34"/>
    </row>
    <row r="167">
      <c r="A167" s="185"/>
      <c r="B167" s="28">
        <v>58058.0</v>
      </c>
      <c r="C167" s="24">
        <v>2.0</v>
      </c>
      <c r="D167" s="27">
        <v>0.6006944444444444</v>
      </c>
      <c r="E167" s="27"/>
      <c r="F167" s="27"/>
      <c r="G167" s="28" t="s">
        <v>86</v>
      </c>
      <c r="H167" s="29">
        <v>44.0</v>
      </c>
      <c r="I167" s="197">
        <f t="shared" si="30"/>
        <v>361.83</v>
      </c>
      <c r="J167" s="38"/>
      <c r="K167" s="32"/>
      <c r="L167" s="33"/>
      <c r="M167" s="33"/>
      <c r="N167" s="34"/>
    </row>
    <row r="168">
      <c r="A168" s="185"/>
      <c r="B168" s="28">
        <v>56003.0</v>
      </c>
      <c r="C168" s="24">
        <v>4.0</v>
      </c>
      <c r="D168" s="27">
        <v>0.5833333333333334</v>
      </c>
      <c r="E168" s="27"/>
      <c r="F168" s="27"/>
      <c r="G168" s="28" t="s">
        <v>87</v>
      </c>
      <c r="H168" s="29">
        <v>88.0</v>
      </c>
      <c r="I168" s="197">
        <f t="shared" si="30"/>
        <v>405.83</v>
      </c>
      <c r="J168" s="38"/>
      <c r="K168" s="32"/>
      <c r="L168" s="33"/>
      <c r="M168" s="33"/>
      <c r="N168" s="34"/>
    </row>
    <row r="169">
      <c r="A169" s="185"/>
      <c r="B169" s="105"/>
      <c r="C169" s="103"/>
      <c r="D169" s="104"/>
      <c r="E169" s="104"/>
      <c r="F169" s="104"/>
      <c r="G169" s="105"/>
      <c r="H169" s="106">
        <f>SUM(H163:H168)</f>
        <v>1129</v>
      </c>
      <c r="I169" s="198">
        <f t="shared" si="30"/>
        <v>493.83</v>
      </c>
      <c r="J169" s="44"/>
      <c r="K169" s="32"/>
      <c r="L169" s="33"/>
      <c r="M169" s="33"/>
      <c r="N169" s="34"/>
    </row>
    <row r="170">
      <c r="A170" s="185"/>
      <c r="B170" s="28"/>
      <c r="C170" s="24"/>
      <c r="D170" s="104"/>
      <c r="E170" s="104"/>
      <c r="F170" s="104"/>
      <c r="G170" s="105"/>
      <c r="H170" s="171"/>
      <c r="I170" s="197"/>
      <c r="J170" s="155"/>
      <c r="K170" s="32"/>
      <c r="L170" s="33"/>
      <c r="M170" s="33"/>
      <c r="N170" s="34"/>
    </row>
    <row r="171">
      <c r="A171" s="185"/>
      <c r="B171" s="28"/>
      <c r="C171" s="24"/>
      <c r="D171" s="104"/>
      <c r="E171" s="104"/>
      <c r="F171" s="104"/>
      <c r="G171" s="105"/>
      <c r="H171" s="171"/>
      <c r="I171" s="197"/>
      <c r="J171" s="38"/>
      <c r="K171" s="32"/>
      <c r="L171" s="33"/>
      <c r="M171" s="33"/>
      <c r="N171" s="34"/>
    </row>
    <row r="172">
      <c r="A172" s="185"/>
      <c r="B172" s="256">
        <v>58091.0</v>
      </c>
      <c r="C172" s="24">
        <v>9.0</v>
      </c>
      <c r="D172" s="26">
        <v>0.4583333333333333</v>
      </c>
      <c r="E172" s="27"/>
      <c r="F172" s="27"/>
      <c r="G172" s="28" t="s">
        <v>88</v>
      </c>
      <c r="H172" s="29">
        <v>362.0</v>
      </c>
      <c r="I172" s="257">
        <v>-635.17</v>
      </c>
      <c r="J172" s="31"/>
      <c r="K172" s="32"/>
      <c r="L172" s="33"/>
      <c r="M172" s="33"/>
      <c r="N172" s="34"/>
    </row>
    <row r="173">
      <c r="A173" s="185"/>
      <c r="B173" s="159">
        <v>59322.0</v>
      </c>
      <c r="C173" s="57">
        <v>1.0</v>
      </c>
      <c r="D173" s="27">
        <v>0.5</v>
      </c>
      <c r="E173" s="27"/>
      <c r="F173" s="27"/>
      <c r="G173" s="28" t="s">
        <v>89</v>
      </c>
      <c r="H173" s="258">
        <v>103.0</v>
      </c>
      <c r="I173" s="257">
        <f t="shared" ref="I173:I177" si="31">I172+H172</f>
        <v>-273.17</v>
      </c>
      <c r="J173" s="38"/>
      <c r="K173" s="259"/>
      <c r="L173" s="33"/>
      <c r="M173" s="33"/>
      <c r="N173" s="34"/>
    </row>
    <row r="174">
      <c r="A174" s="185"/>
      <c r="B174" s="28">
        <v>57455.0</v>
      </c>
      <c r="C174" s="24">
        <v>3.0</v>
      </c>
      <c r="D174" s="27">
        <v>0.6388888888888888</v>
      </c>
      <c r="E174" s="27"/>
      <c r="F174" s="27"/>
      <c r="G174" s="28" t="s">
        <v>88</v>
      </c>
      <c r="H174" s="29">
        <v>103.0</v>
      </c>
      <c r="I174" s="257">
        <f t="shared" si="31"/>
        <v>-170.17</v>
      </c>
      <c r="J174" s="44">
        <v>2.0</v>
      </c>
      <c r="K174" s="259"/>
      <c r="L174" s="33"/>
      <c r="M174" s="33"/>
      <c r="N174" s="34"/>
    </row>
    <row r="175">
      <c r="A175" s="185"/>
      <c r="B175" s="28">
        <v>56248.0</v>
      </c>
      <c r="C175" s="24">
        <v>4.0</v>
      </c>
      <c r="D175" s="27">
        <v>0.75</v>
      </c>
      <c r="E175" s="27"/>
      <c r="F175" s="27"/>
      <c r="G175" s="28" t="s">
        <v>90</v>
      </c>
      <c r="H175" s="29">
        <f>44*2</f>
        <v>88</v>
      </c>
      <c r="I175" s="257">
        <f t="shared" si="31"/>
        <v>-67.17</v>
      </c>
      <c r="J175" s="44"/>
      <c r="K175" s="259"/>
      <c r="L175" s="33"/>
      <c r="M175" s="33"/>
      <c r="N175" s="34"/>
    </row>
    <row r="176">
      <c r="A176" s="185"/>
      <c r="B176" s="28">
        <v>58458.0</v>
      </c>
      <c r="C176" s="24">
        <v>5.0</v>
      </c>
      <c r="D176" s="260">
        <v>0.875</v>
      </c>
      <c r="E176" s="27"/>
      <c r="F176" s="27"/>
      <c r="G176" s="28" t="s">
        <v>88</v>
      </c>
      <c r="H176" s="29">
        <v>362.0</v>
      </c>
      <c r="I176" s="257">
        <f t="shared" si="31"/>
        <v>20.83</v>
      </c>
      <c r="J176" s="38"/>
      <c r="K176" s="261"/>
      <c r="L176" s="262"/>
      <c r="M176" s="33"/>
      <c r="N176" s="34"/>
    </row>
    <row r="177">
      <c r="A177" s="185"/>
      <c r="B177" s="24"/>
      <c r="C177" s="24"/>
      <c r="D177" s="27"/>
      <c r="E177" s="27"/>
      <c r="F177" s="27"/>
      <c r="G177" s="28"/>
      <c r="H177" s="48">
        <f>SUM(H172:H176)</f>
        <v>1018</v>
      </c>
      <c r="I177" s="263">
        <f t="shared" si="31"/>
        <v>382.83</v>
      </c>
      <c r="J177" s="167"/>
      <c r="K177" s="259"/>
      <c r="L177" s="33"/>
      <c r="M177" s="33"/>
      <c r="N177" s="34"/>
    </row>
    <row r="178">
      <c r="A178" s="185"/>
      <c r="B178" s="201"/>
      <c r="C178" s="264"/>
      <c r="D178" s="265"/>
      <c r="E178" s="265"/>
      <c r="F178" s="265"/>
      <c r="G178" s="266"/>
      <c r="H178" s="267"/>
      <c r="I178" s="257"/>
      <c r="J178" s="38"/>
      <c r="K178" s="259"/>
      <c r="L178" s="33"/>
      <c r="M178" s="33"/>
      <c r="N178" s="34"/>
    </row>
    <row r="179">
      <c r="A179" s="200"/>
      <c r="B179" s="144"/>
      <c r="C179" s="268"/>
      <c r="D179" s="162"/>
      <c r="E179" s="162"/>
      <c r="F179" s="162"/>
      <c r="G179" s="163"/>
      <c r="H179" s="145"/>
      <c r="I179" s="245"/>
      <c r="J179" s="253"/>
      <c r="K179" s="78"/>
      <c r="L179" s="79"/>
      <c r="M179" s="79"/>
      <c r="N179" s="80"/>
    </row>
    <row r="180">
      <c r="A180" s="269">
        <v>45942.0</v>
      </c>
      <c r="B180" s="85">
        <v>57173.0</v>
      </c>
      <c r="C180" s="125">
        <v>22.0</v>
      </c>
      <c r="D180" s="84">
        <v>0.3541666666666667</v>
      </c>
      <c r="E180" s="157"/>
      <c r="F180" s="157"/>
      <c r="G180" s="28" t="s">
        <v>91</v>
      </c>
      <c r="H180" s="48">
        <v>793.0</v>
      </c>
      <c r="I180" s="257">
        <v>-635.17</v>
      </c>
      <c r="J180" s="270" t="s">
        <v>92</v>
      </c>
      <c r="K180" s="32"/>
      <c r="L180" s="33"/>
      <c r="M180" s="33"/>
      <c r="N180" s="34"/>
    </row>
    <row r="181">
      <c r="A181" s="185"/>
      <c r="B181" s="28"/>
      <c r="C181" s="24"/>
      <c r="D181" s="27"/>
      <c r="E181" s="27"/>
      <c r="F181" s="27"/>
      <c r="G181" s="28"/>
      <c r="H181" s="29"/>
      <c r="I181" s="271">
        <f>I180+H180</f>
        <v>157.83</v>
      </c>
      <c r="J181" s="38"/>
      <c r="K181" s="32"/>
      <c r="L181" s="33"/>
      <c r="M181" s="33"/>
      <c r="N181" s="34"/>
    </row>
    <row r="182">
      <c r="A182" s="185"/>
      <c r="B182" s="28"/>
      <c r="C182" s="24"/>
      <c r="D182" s="27"/>
      <c r="E182" s="27"/>
      <c r="F182" s="27"/>
      <c r="G182" s="28"/>
      <c r="H182" s="29"/>
      <c r="I182" s="58"/>
      <c r="J182" s="38"/>
      <c r="K182" s="32"/>
      <c r="L182" s="33"/>
      <c r="M182" s="33"/>
      <c r="N182" s="34"/>
    </row>
    <row r="183">
      <c r="A183" s="185"/>
      <c r="B183" s="28"/>
      <c r="C183" s="24"/>
      <c r="D183" s="27"/>
      <c r="E183" s="27"/>
      <c r="F183" s="27"/>
      <c r="G183" s="28"/>
      <c r="H183" s="29"/>
      <c r="I183" s="58"/>
      <c r="J183" s="44">
        <v>1.0</v>
      </c>
      <c r="K183" s="32"/>
      <c r="L183" s="33"/>
      <c r="M183" s="33"/>
      <c r="N183" s="34"/>
    </row>
    <row r="184">
      <c r="A184" s="185"/>
      <c r="B184" s="28"/>
      <c r="C184" s="24"/>
      <c r="D184" s="27"/>
      <c r="E184" s="27"/>
      <c r="F184" s="27"/>
      <c r="G184" s="28"/>
      <c r="H184" s="48"/>
      <c r="I184" s="53"/>
      <c r="J184" s="44"/>
      <c r="K184" s="32"/>
      <c r="L184" s="33"/>
      <c r="M184" s="33"/>
      <c r="N184" s="34"/>
    </row>
    <row r="185">
      <c r="A185" s="185"/>
      <c r="B185" s="28"/>
      <c r="C185" s="24"/>
      <c r="D185" s="27"/>
      <c r="E185" s="27"/>
      <c r="F185" s="27"/>
      <c r="G185" s="28"/>
      <c r="H185" s="29"/>
      <c r="I185" s="58"/>
      <c r="J185" s="44"/>
      <c r="K185" s="32"/>
      <c r="L185" s="33"/>
      <c r="M185" s="33"/>
      <c r="N185" s="34"/>
    </row>
    <row r="186">
      <c r="A186" s="185"/>
      <c r="B186" s="28"/>
      <c r="C186" s="24"/>
      <c r="D186" s="27"/>
      <c r="E186" s="27"/>
      <c r="F186" s="27"/>
      <c r="G186" s="28"/>
      <c r="H186" s="48"/>
      <c r="I186" s="53"/>
      <c r="J186" s="38"/>
      <c r="K186" s="32"/>
      <c r="L186" s="33"/>
      <c r="M186" s="33"/>
      <c r="N186" s="34"/>
    </row>
    <row r="187">
      <c r="A187" s="185"/>
      <c r="B187" s="102"/>
      <c r="C187" s="103"/>
      <c r="D187" s="104"/>
      <c r="E187" s="272"/>
      <c r="F187" s="272"/>
      <c r="G187" s="273"/>
      <c r="H187" s="106"/>
      <c r="I187" s="58"/>
      <c r="J187" s="38"/>
      <c r="K187" s="32"/>
      <c r="L187" s="33"/>
      <c r="M187" s="33"/>
      <c r="N187" s="34"/>
    </row>
    <row r="188">
      <c r="A188" s="185"/>
      <c r="B188" s="105"/>
      <c r="C188" s="103"/>
      <c r="D188" s="104"/>
      <c r="E188" s="104"/>
      <c r="F188" s="104"/>
      <c r="G188" s="105"/>
      <c r="H188" s="171"/>
      <c r="I188" s="197"/>
      <c r="J188" s="155"/>
      <c r="K188" s="32"/>
      <c r="L188" s="33"/>
      <c r="M188" s="33"/>
      <c r="N188" s="34"/>
    </row>
    <row r="189">
      <c r="A189" s="185"/>
      <c r="B189" s="161">
        <v>59322.0</v>
      </c>
      <c r="C189" s="24">
        <v>1.0</v>
      </c>
      <c r="D189" s="27">
        <v>0.3333333333333333</v>
      </c>
      <c r="E189" s="27"/>
      <c r="F189" s="27"/>
      <c r="G189" s="28" t="s">
        <v>93</v>
      </c>
      <c r="H189" s="29">
        <v>103.0</v>
      </c>
      <c r="I189" s="257">
        <v>-635.17</v>
      </c>
      <c r="J189" s="31"/>
      <c r="K189" s="32"/>
      <c r="L189" s="33"/>
      <c r="M189" s="33"/>
      <c r="N189" s="34"/>
    </row>
    <row r="190">
      <c r="A190" s="185"/>
      <c r="B190" s="28">
        <v>58427.0</v>
      </c>
      <c r="C190" s="24">
        <v>2.0</v>
      </c>
      <c r="D190" s="27">
        <v>0.40625</v>
      </c>
      <c r="E190" s="27"/>
      <c r="F190" s="27"/>
      <c r="G190" s="28" t="s">
        <v>94</v>
      </c>
      <c r="H190" s="29">
        <v>77.0</v>
      </c>
      <c r="I190" s="197">
        <f t="shared" ref="I190:I195" si="32">I189+H189</f>
        <v>-532.17</v>
      </c>
      <c r="J190" s="38"/>
      <c r="K190" s="32"/>
      <c r="L190" s="33"/>
      <c r="M190" s="33"/>
      <c r="N190" s="34"/>
    </row>
    <row r="191">
      <c r="A191" s="185"/>
      <c r="B191" s="28">
        <v>55896.0</v>
      </c>
      <c r="C191" s="24">
        <v>2.0</v>
      </c>
      <c r="D191" s="27">
        <v>0.4305555555555556</v>
      </c>
      <c r="E191" s="27"/>
      <c r="F191" s="27"/>
      <c r="G191" s="28" t="s">
        <v>95</v>
      </c>
      <c r="H191" s="29">
        <v>77.0</v>
      </c>
      <c r="I191" s="197">
        <f t="shared" si="32"/>
        <v>-455.17</v>
      </c>
      <c r="J191" s="44">
        <v>1.0</v>
      </c>
      <c r="K191" s="32"/>
      <c r="L191" s="33"/>
      <c r="M191" s="33"/>
      <c r="N191" s="34"/>
    </row>
    <row r="192">
      <c r="A192" s="185"/>
      <c r="B192" s="28" t="s">
        <v>96</v>
      </c>
      <c r="C192" s="24">
        <v>4.0</v>
      </c>
      <c r="D192" s="27">
        <v>0.5694444444444444</v>
      </c>
      <c r="E192" s="27"/>
      <c r="F192" s="27"/>
      <c r="G192" s="28" t="s">
        <v>97</v>
      </c>
      <c r="H192" s="29">
        <f>81*2</f>
        <v>162</v>
      </c>
      <c r="I192" s="197">
        <f t="shared" si="32"/>
        <v>-378.17</v>
      </c>
      <c r="J192" s="44"/>
      <c r="K192" s="32"/>
      <c r="L192" s="33"/>
      <c r="M192" s="33"/>
      <c r="N192" s="34"/>
    </row>
    <row r="193">
      <c r="A193" s="185"/>
      <c r="B193" s="28">
        <v>53607.0</v>
      </c>
      <c r="C193" s="24">
        <v>4.0</v>
      </c>
      <c r="D193" s="27">
        <v>0.6666666666666666</v>
      </c>
      <c r="E193" s="27"/>
      <c r="F193" s="27"/>
      <c r="G193" s="28" t="s">
        <v>98</v>
      </c>
      <c r="H193" s="29">
        <f>44*2</f>
        <v>88</v>
      </c>
      <c r="I193" s="197">
        <f t="shared" si="32"/>
        <v>-216.17</v>
      </c>
      <c r="J193" s="38"/>
      <c r="K193" s="32"/>
      <c r="L193" s="33"/>
      <c r="M193" s="33"/>
      <c r="N193" s="34"/>
    </row>
    <row r="194">
      <c r="A194" s="185"/>
      <c r="B194" s="28">
        <v>50173.0</v>
      </c>
      <c r="C194" s="24">
        <v>2.0</v>
      </c>
      <c r="D194" s="27">
        <v>0.7465277777777778</v>
      </c>
      <c r="E194" s="27"/>
      <c r="F194" s="27"/>
      <c r="G194" s="28" t="s">
        <v>99</v>
      </c>
      <c r="H194" s="29">
        <v>77.0</v>
      </c>
      <c r="I194" s="197">
        <f t="shared" si="32"/>
        <v>-128.17</v>
      </c>
      <c r="J194" s="38"/>
      <c r="K194" s="274"/>
      <c r="L194" s="275"/>
      <c r="M194" s="275"/>
      <c r="N194" s="34"/>
    </row>
    <row r="195">
      <c r="A195" s="269"/>
      <c r="B195" s="43"/>
      <c r="C195" s="201"/>
      <c r="D195" s="265"/>
      <c r="E195" s="265"/>
      <c r="F195" s="265"/>
      <c r="G195" s="266"/>
      <c r="H195" s="267">
        <f>SUM(H189:H194)</f>
        <v>584</v>
      </c>
      <c r="I195" s="276">
        <f t="shared" si="32"/>
        <v>-51.17</v>
      </c>
      <c r="J195" s="38"/>
      <c r="K195" s="274"/>
      <c r="L195" s="275"/>
      <c r="M195" s="275"/>
      <c r="N195" s="34"/>
    </row>
    <row r="196">
      <c r="A196" s="269"/>
      <c r="B196" s="43"/>
      <c r="C196" s="201"/>
      <c r="D196" s="265"/>
      <c r="E196" s="265"/>
      <c r="F196" s="265"/>
      <c r="G196" s="266"/>
      <c r="H196" s="267"/>
      <c r="I196" s="277"/>
      <c r="J196" s="38"/>
      <c r="K196" s="278"/>
      <c r="L196" s="279"/>
      <c r="M196" s="279"/>
      <c r="N196" s="80"/>
    </row>
    <row r="197">
      <c r="A197" s="280">
        <v>45943.0</v>
      </c>
      <c r="B197" s="85">
        <v>59122.0</v>
      </c>
      <c r="C197" s="125">
        <v>9.0</v>
      </c>
      <c r="D197" s="281">
        <v>0.2916666666666667</v>
      </c>
      <c r="E197" s="84"/>
      <c r="F197" s="84"/>
      <c r="G197" s="85" t="s">
        <v>100</v>
      </c>
      <c r="H197" s="158">
        <v>310.0</v>
      </c>
      <c r="I197" s="30">
        <v>-635.17</v>
      </c>
      <c r="J197" s="282"/>
      <c r="K197" s="274"/>
      <c r="L197" s="275"/>
      <c r="M197" s="275"/>
      <c r="N197" s="34"/>
    </row>
    <row r="198">
      <c r="A198" s="283"/>
      <c r="B198" s="28">
        <v>57565.0</v>
      </c>
      <c r="C198" s="24">
        <v>9.0</v>
      </c>
      <c r="D198" s="27">
        <v>0.4444444444444444</v>
      </c>
      <c r="E198" s="27"/>
      <c r="F198" s="27"/>
      <c r="G198" s="28" t="s">
        <v>100</v>
      </c>
      <c r="H198" s="29">
        <v>310.0</v>
      </c>
      <c r="I198" s="58">
        <f t="shared" ref="I198:I201" si="33">I197+H197</f>
        <v>-325.17</v>
      </c>
      <c r="J198" s="174"/>
      <c r="K198" s="274"/>
      <c r="L198" s="275"/>
      <c r="M198" s="275"/>
      <c r="N198" s="34"/>
    </row>
    <row r="199">
      <c r="A199" s="283"/>
      <c r="B199" s="28">
        <v>58456.0</v>
      </c>
      <c r="C199" s="24">
        <v>2.0</v>
      </c>
      <c r="D199" s="27">
        <v>0.6006944444444444</v>
      </c>
      <c r="E199" s="27"/>
      <c r="F199" s="27"/>
      <c r="G199" s="28" t="s">
        <v>99</v>
      </c>
      <c r="H199" s="29">
        <v>77.0</v>
      </c>
      <c r="I199" s="58">
        <f t="shared" si="33"/>
        <v>-15.17</v>
      </c>
      <c r="J199" s="174"/>
      <c r="K199" s="274"/>
      <c r="L199" s="275"/>
      <c r="M199" s="275"/>
      <c r="N199" s="34"/>
    </row>
    <row r="200">
      <c r="A200" s="283"/>
      <c r="B200" s="28">
        <v>56929.0</v>
      </c>
      <c r="C200" s="24">
        <v>2.0</v>
      </c>
      <c r="D200" s="27">
        <v>0.7256944444444444</v>
      </c>
      <c r="E200" s="27"/>
      <c r="F200" s="27"/>
      <c r="G200" s="28" t="s">
        <v>99</v>
      </c>
      <c r="H200" s="29">
        <v>77.0</v>
      </c>
      <c r="I200" s="58">
        <f t="shared" si="33"/>
        <v>61.83</v>
      </c>
      <c r="J200" s="174">
        <v>1.0</v>
      </c>
      <c r="K200" s="274"/>
      <c r="L200" s="275"/>
      <c r="M200" s="275"/>
      <c r="N200" s="34"/>
    </row>
    <row r="201">
      <c r="A201" s="283"/>
      <c r="B201" s="28"/>
      <c r="C201" s="24"/>
      <c r="D201" s="27"/>
      <c r="E201" s="27"/>
      <c r="F201" s="27"/>
      <c r="G201" s="28"/>
      <c r="H201" s="48">
        <f>SUM(H197:H200)</f>
        <v>774</v>
      </c>
      <c r="I201" s="68">
        <f t="shared" si="33"/>
        <v>138.83</v>
      </c>
      <c r="J201" s="174"/>
      <c r="K201" s="274"/>
      <c r="L201" s="275"/>
      <c r="M201" s="275"/>
      <c r="N201" s="34"/>
    </row>
    <row r="202">
      <c r="A202" s="283"/>
      <c r="B202" s="28"/>
      <c r="C202" s="24"/>
      <c r="D202" s="27"/>
      <c r="E202" s="27"/>
      <c r="F202" s="27"/>
      <c r="G202" s="28"/>
      <c r="H202" s="48"/>
      <c r="I202" s="53"/>
      <c r="J202" s="284"/>
      <c r="K202" s="274"/>
      <c r="L202" s="275"/>
      <c r="M202" s="275"/>
      <c r="N202" s="34"/>
    </row>
    <row r="203">
      <c r="A203" s="283"/>
      <c r="B203" s="195">
        <v>57205.0</v>
      </c>
      <c r="C203" s="24">
        <v>6.0</v>
      </c>
      <c r="D203" s="27">
        <v>0.5868055555555556</v>
      </c>
      <c r="E203" s="104"/>
      <c r="F203" s="104"/>
      <c r="G203" s="28" t="s">
        <v>101</v>
      </c>
      <c r="H203" s="29">
        <v>362.0</v>
      </c>
      <c r="I203" s="250">
        <v>-635.17</v>
      </c>
      <c r="J203" s="285"/>
      <c r="K203" s="274"/>
      <c r="L203" s="275"/>
      <c r="M203" s="275"/>
      <c r="N203" s="34"/>
    </row>
    <row r="204">
      <c r="A204" s="283"/>
      <c r="B204" s="28">
        <v>50344.0</v>
      </c>
      <c r="C204" s="24">
        <v>4.0</v>
      </c>
      <c r="D204" s="27">
        <v>0.7083333333333334</v>
      </c>
      <c r="E204" s="104"/>
      <c r="F204" s="104"/>
      <c r="G204" s="28" t="s">
        <v>102</v>
      </c>
      <c r="H204" s="171">
        <f>44*2</f>
        <v>88</v>
      </c>
      <c r="I204" s="197">
        <f t="shared" ref="I204:I207" si="34">I203+H203</f>
        <v>-273.17</v>
      </c>
      <c r="J204" s="284"/>
      <c r="K204" s="274"/>
      <c r="L204" s="275"/>
      <c r="M204" s="275"/>
      <c r="N204" s="34"/>
    </row>
    <row r="205">
      <c r="A205" s="283"/>
      <c r="B205" s="161">
        <v>47540.0</v>
      </c>
      <c r="C205" s="24">
        <v>4.0</v>
      </c>
      <c r="D205" s="26">
        <v>0.7777777777777778</v>
      </c>
      <c r="E205" s="27"/>
      <c r="F205" s="27"/>
      <c r="G205" s="28" t="s">
        <v>103</v>
      </c>
      <c r="H205" s="29">
        <f>77*2</f>
        <v>154</v>
      </c>
      <c r="I205" s="197">
        <f t="shared" si="34"/>
        <v>-185.17</v>
      </c>
      <c r="J205" s="286">
        <v>2.0</v>
      </c>
      <c r="K205" s="274"/>
      <c r="L205" s="275"/>
      <c r="M205" s="275"/>
      <c r="N205" s="34"/>
    </row>
    <row r="206">
      <c r="A206" s="283"/>
      <c r="B206" s="28">
        <v>57524.0</v>
      </c>
      <c r="C206" s="24">
        <v>4.0</v>
      </c>
      <c r="D206" s="27">
        <v>0.8229166666666666</v>
      </c>
      <c r="E206" s="27"/>
      <c r="F206" s="27"/>
      <c r="G206" s="28" t="s">
        <v>104</v>
      </c>
      <c r="H206" s="29">
        <v>362.0</v>
      </c>
      <c r="I206" s="197">
        <f t="shared" si="34"/>
        <v>-31.17</v>
      </c>
      <c r="J206" s="286"/>
      <c r="K206" s="274"/>
      <c r="L206" s="275"/>
      <c r="M206" s="275"/>
      <c r="N206" s="34"/>
    </row>
    <row r="207">
      <c r="A207" s="283"/>
      <c r="B207" s="28"/>
      <c r="C207" s="24"/>
      <c r="D207" s="27"/>
      <c r="E207" s="27"/>
      <c r="F207" s="27"/>
      <c r="G207" s="28"/>
      <c r="H207" s="48">
        <f>SUM(H203:H206)</f>
        <v>966</v>
      </c>
      <c r="I207" s="198">
        <f t="shared" si="34"/>
        <v>330.83</v>
      </c>
      <c r="J207" s="286"/>
      <c r="K207" s="274"/>
      <c r="L207" s="275"/>
      <c r="M207" s="275"/>
      <c r="N207" s="34"/>
    </row>
    <row r="208">
      <c r="A208" s="283"/>
      <c r="B208" s="28"/>
      <c r="C208" s="103"/>
      <c r="D208" s="104"/>
      <c r="E208" s="104"/>
      <c r="F208" s="104"/>
      <c r="G208" s="105"/>
      <c r="H208" s="106"/>
      <c r="I208" s="197"/>
      <c r="J208" s="284"/>
      <c r="K208" s="274"/>
      <c r="L208" s="275"/>
      <c r="M208" s="275"/>
      <c r="N208" s="34"/>
    </row>
    <row r="209">
      <c r="A209" s="287"/>
      <c r="B209" s="288"/>
      <c r="C209" s="289"/>
      <c r="D209" s="290"/>
      <c r="E209" s="290"/>
      <c r="F209" s="290"/>
      <c r="G209" s="288"/>
      <c r="H209" s="291"/>
      <c r="I209" s="292"/>
      <c r="J209" s="247"/>
      <c r="K209" s="278"/>
      <c r="L209" s="279"/>
      <c r="M209" s="279"/>
      <c r="N209" s="80"/>
    </row>
    <row r="210">
      <c r="A210" s="269">
        <v>45944.0</v>
      </c>
      <c r="B210" s="28" t="s">
        <v>105</v>
      </c>
      <c r="C210" s="24">
        <v>11.0</v>
      </c>
      <c r="D210" s="27">
        <v>0.3541666666666667</v>
      </c>
      <c r="E210" s="27"/>
      <c r="F210" s="27"/>
      <c r="G210" s="28" t="s">
        <v>54</v>
      </c>
      <c r="H210" s="29">
        <v>793.0</v>
      </c>
      <c r="I210" s="30">
        <v>-635.17</v>
      </c>
      <c r="J210" s="87"/>
      <c r="K210" s="274"/>
      <c r="L210" s="275"/>
      <c r="M210" s="275"/>
      <c r="N210" s="34"/>
    </row>
    <row r="211">
      <c r="A211" s="185"/>
      <c r="B211" s="28">
        <v>58971.0</v>
      </c>
      <c r="C211" s="24">
        <v>4.0</v>
      </c>
      <c r="D211" s="27">
        <v>0.7604166666666666</v>
      </c>
      <c r="E211" s="27"/>
      <c r="F211" s="27"/>
      <c r="G211" s="28" t="s">
        <v>106</v>
      </c>
      <c r="H211" s="29">
        <f>77*2</f>
        <v>154</v>
      </c>
      <c r="I211" s="293">
        <f t="shared" ref="I211:I212" si="35">I210+H210</f>
        <v>157.83</v>
      </c>
      <c r="J211" s="38"/>
      <c r="K211" s="274"/>
      <c r="L211" s="275"/>
      <c r="M211" s="275"/>
      <c r="N211" s="34"/>
    </row>
    <row r="212">
      <c r="A212" s="185"/>
      <c r="B212" s="28"/>
      <c r="C212" s="24"/>
      <c r="D212" s="27"/>
      <c r="E212" s="27"/>
      <c r="F212" s="27"/>
      <c r="G212" s="28"/>
      <c r="H212" s="48">
        <f>SUM(H210:H211)</f>
        <v>947</v>
      </c>
      <c r="I212" s="294">
        <f t="shared" si="35"/>
        <v>311.83</v>
      </c>
      <c r="J212" s="38"/>
      <c r="K212" s="274"/>
      <c r="L212" s="275"/>
      <c r="M212" s="275"/>
      <c r="N212" s="34"/>
    </row>
    <row r="213">
      <c r="A213" s="185"/>
      <c r="B213" s="28"/>
      <c r="C213" s="24"/>
      <c r="D213" s="27"/>
      <c r="E213" s="27"/>
      <c r="F213" s="27"/>
      <c r="G213" s="28"/>
      <c r="H213" s="29"/>
      <c r="I213" s="293"/>
      <c r="J213" s="44">
        <v>1.0</v>
      </c>
      <c r="K213" s="274"/>
      <c r="L213" s="275"/>
      <c r="M213" s="275"/>
      <c r="N213" s="34"/>
    </row>
    <row r="214">
      <c r="A214" s="185"/>
      <c r="B214" s="28"/>
      <c r="C214" s="24"/>
      <c r="D214" s="27"/>
      <c r="E214" s="27"/>
      <c r="F214" s="27"/>
      <c r="G214" s="28"/>
      <c r="H214" s="29"/>
      <c r="I214" s="293"/>
      <c r="J214" s="38"/>
      <c r="K214" s="274"/>
      <c r="L214" s="275"/>
      <c r="M214" s="275"/>
      <c r="N214" s="34"/>
    </row>
    <row r="215">
      <c r="A215" s="185"/>
      <c r="B215" s="105"/>
      <c r="C215" s="103"/>
      <c r="D215" s="104"/>
      <c r="E215" s="104"/>
      <c r="F215" s="104"/>
      <c r="G215" s="105"/>
      <c r="H215" s="106"/>
      <c r="I215" s="295"/>
      <c r="J215" s="38"/>
      <c r="K215" s="274"/>
      <c r="L215" s="275"/>
      <c r="M215" s="275"/>
      <c r="N215" s="34"/>
    </row>
    <row r="216">
      <c r="A216" s="185"/>
      <c r="B216" s="105"/>
      <c r="C216" s="103"/>
      <c r="D216" s="104"/>
      <c r="E216" s="104"/>
      <c r="F216" s="104"/>
      <c r="G216" s="105"/>
      <c r="H216" s="171"/>
      <c r="I216" s="197"/>
      <c r="J216" s="38"/>
      <c r="K216" s="274"/>
      <c r="L216" s="275"/>
      <c r="M216" s="275"/>
      <c r="N216" s="34"/>
    </row>
    <row r="217">
      <c r="A217" s="185"/>
      <c r="B217" s="161">
        <v>47332.0</v>
      </c>
      <c r="C217" s="24">
        <v>6.0</v>
      </c>
      <c r="D217" s="27">
        <v>0.2604166666666667</v>
      </c>
      <c r="E217" s="27"/>
      <c r="F217" s="27"/>
      <c r="G217" s="28" t="s">
        <v>107</v>
      </c>
      <c r="H217" s="29">
        <v>310.0</v>
      </c>
      <c r="I217" s="58">
        <v>-635.17</v>
      </c>
      <c r="J217" s="31"/>
      <c r="K217" s="274"/>
      <c r="L217" s="275"/>
      <c r="M217" s="275"/>
      <c r="N217" s="34"/>
    </row>
    <row r="218">
      <c r="A218" s="185"/>
      <c r="B218" s="28" t="s">
        <v>108</v>
      </c>
      <c r="C218" s="24">
        <v>4.0</v>
      </c>
      <c r="D218" s="27">
        <v>0.3819444444444444</v>
      </c>
      <c r="E218" s="27"/>
      <c r="F218" s="27"/>
      <c r="G218" s="28" t="s">
        <v>109</v>
      </c>
      <c r="H218" s="29">
        <f>44*2</f>
        <v>88</v>
      </c>
      <c r="I218" s="197">
        <f t="shared" ref="I218:I222" si="36">I217+H217</f>
        <v>-325.17</v>
      </c>
      <c r="J218" s="38"/>
      <c r="K218" s="274"/>
      <c r="L218" s="275"/>
      <c r="M218" s="275"/>
      <c r="N218" s="34"/>
    </row>
    <row r="219">
      <c r="A219" s="185"/>
      <c r="B219" s="28">
        <v>58472.0</v>
      </c>
      <c r="C219" s="24">
        <v>2.0</v>
      </c>
      <c r="D219" s="27">
        <v>0.4444444444444444</v>
      </c>
      <c r="E219" s="27"/>
      <c r="F219" s="27"/>
      <c r="G219" s="28" t="s">
        <v>109</v>
      </c>
      <c r="H219" s="29">
        <v>44.0</v>
      </c>
      <c r="I219" s="197">
        <f t="shared" si="36"/>
        <v>-237.17</v>
      </c>
      <c r="J219" s="296">
        <v>2.0</v>
      </c>
      <c r="K219" s="274"/>
      <c r="L219" s="275"/>
      <c r="M219" s="275"/>
      <c r="N219" s="34"/>
    </row>
    <row r="220">
      <c r="A220" s="185"/>
      <c r="B220" s="28" t="s">
        <v>110</v>
      </c>
      <c r="C220" s="24">
        <v>4.0</v>
      </c>
      <c r="D220" s="27">
        <v>0.5972222222222222</v>
      </c>
      <c r="E220" s="27"/>
      <c r="F220" s="27"/>
      <c r="G220" s="138" t="s">
        <v>111</v>
      </c>
      <c r="H220" s="29">
        <f>77*2</f>
        <v>154</v>
      </c>
      <c r="I220" s="197">
        <f t="shared" si="36"/>
        <v>-193.17</v>
      </c>
      <c r="J220" s="44"/>
      <c r="K220" s="274"/>
      <c r="L220" s="275"/>
      <c r="M220" s="275"/>
      <c r="N220" s="34"/>
    </row>
    <row r="221">
      <c r="A221" s="185"/>
      <c r="B221" s="28">
        <v>58986.0</v>
      </c>
      <c r="C221" s="24">
        <v>2.0</v>
      </c>
      <c r="D221" s="27">
        <v>0.6527777777777778</v>
      </c>
      <c r="E221" s="27"/>
      <c r="F221" s="27"/>
      <c r="G221" s="28" t="s">
        <v>112</v>
      </c>
      <c r="H221" s="29">
        <v>103.0</v>
      </c>
      <c r="I221" s="197">
        <f t="shared" si="36"/>
        <v>-39.17</v>
      </c>
      <c r="J221" s="44"/>
      <c r="K221" s="274"/>
      <c r="L221" s="275"/>
      <c r="M221" s="275"/>
      <c r="N221" s="34"/>
    </row>
    <row r="222">
      <c r="A222" s="185"/>
      <c r="B222" s="28"/>
      <c r="C222" s="24"/>
      <c r="D222" s="27"/>
      <c r="E222" s="27"/>
      <c r="F222" s="27"/>
      <c r="G222" s="28"/>
      <c r="H222" s="48">
        <f>SUM(H217:H221)</f>
        <v>699</v>
      </c>
      <c r="I222" s="198">
        <f t="shared" si="36"/>
        <v>63.83</v>
      </c>
      <c r="J222" s="38"/>
      <c r="K222" s="274"/>
      <c r="L222" s="275"/>
      <c r="M222" s="275"/>
      <c r="N222" s="34"/>
    </row>
    <row r="223">
      <c r="A223" s="200"/>
      <c r="B223" s="75"/>
      <c r="C223" s="144"/>
      <c r="D223" s="162"/>
      <c r="E223" s="162"/>
      <c r="F223" s="162"/>
      <c r="G223" s="163"/>
      <c r="H223" s="145"/>
      <c r="I223" s="246"/>
      <c r="J223" s="253"/>
      <c r="K223" s="278"/>
      <c r="L223" s="279"/>
      <c r="M223" s="279"/>
      <c r="N223" s="80"/>
    </row>
    <row r="224">
      <c r="A224" s="269">
        <v>45945.0</v>
      </c>
      <c r="B224" s="161">
        <v>58443.0</v>
      </c>
      <c r="C224" s="297">
        <v>10.0</v>
      </c>
      <c r="D224" s="298">
        <v>0.34375</v>
      </c>
      <c r="E224" s="299"/>
      <c r="F224" s="299"/>
      <c r="G224" s="161" t="s">
        <v>42</v>
      </c>
      <c r="H224" s="300">
        <v>505.0</v>
      </c>
      <c r="I224" s="301">
        <v>-635.17</v>
      </c>
      <c r="J224" s="302"/>
      <c r="K224" s="274"/>
      <c r="L224" s="275"/>
      <c r="M224" s="275"/>
      <c r="N224" s="34"/>
    </row>
    <row r="225">
      <c r="A225" s="185"/>
      <c r="B225" s="161">
        <v>53894.0</v>
      </c>
      <c r="C225" s="297">
        <v>2.0</v>
      </c>
      <c r="D225" s="298">
        <v>0.5972222222222222</v>
      </c>
      <c r="E225" s="299"/>
      <c r="F225" s="299"/>
      <c r="G225" s="161" t="s">
        <v>113</v>
      </c>
      <c r="H225" s="300">
        <v>77.0</v>
      </c>
      <c r="I225" s="301">
        <f t="shared" ref="I225:I227" si="37">I224+H224</f>
        <v>-130.17</v>
      </c>
      <c r="J225" s="303"/>
      <c r="K225" s="274"/>
      <c r="L225" s="275"/>
      <c r="M225" s="275"/>
      <c r="N225" s="34"/>
    </row>
    <row r="226">
      <c r="A226" s="185"/>
      <c r="B226" s="161">
        <v>57899.0</v>
      </c>
      <c r="C226" s="297">
        <v>7.0</v>
      </c>
      <c r="D226" s="298">
        <v>0.7395833333333334</v>
      </c>
      <c r="E226" s="299"/>
      <c r="F226" s="299"/>
      <c r="G226" s="161" t="s">
        <v>89</v>
      </c>
      <c r="H226" s="300">
        <v>362.0</v>
      </c>
      <c r="I226" s="301">
        <f t="shared" si="37"/>
        <v>-53.17</v>
      </c>
      <c r="J226" s="303"/>
      <c r="K226" s="274"/>
      <c r="L226" s="275"/>
      <c r="M226" s="275"/>
      <c r="N226" s="34"/>
    </row>
    <row r="227">
      <c r="A227" s="185"/>
      <c r="B227" s="161"/>
      <c r="C227" s="297"/>
      <c r="D227" s="298"/>
      <c r="E227" s="299"/>
      <c r="F227" s="299"/>
      <c r="G227" s="161"/>
      <c r="H227" s="304">
        <f>SUM(H224:H226)</f>
        <v>944</v>
      </c>
      <c r="I227" s="305">
        <f t="shared" si="37"/>
        <v>308.83</v>
      </c>
      <c r="J227" s="303"/>
      <c r="K227" s="274"/>
      <c r="L227" s="275"/>
      <c r="M227" s="275"/>
      <c r="N227" s="34"/>
    </row>
    <row r="228">
      <c r="A228" s="185"/>
      <c r="B228" s="161"/>
      <c r="C228" s="297"/>
      <c r="D228" s="298"/>
      <c r="E228" s="299"/>
      <c r="F228" s="299"/>
      <c r="G228" s="161"/>
      <c r="H228" s="300"/>
      <c r="I228" s="301"/>
      <c r="J228" s="306"/>
      <c r="K228" s="274"/>
      <c r="L228" s="275"/>
      <c r="M228" s="275"/>
      <c r="N228" s="34"/>
    </row>
    <row r="229">
      <c r="A229" s="185"/>
      <c r="B229" s="161"/>
      <c r="C229" s="297"/>
      <c r="D229" s="299"/>
      <c r="E229" s="299"/>
      <c r="F229" s="299"/>
      <c r="G229" s="161"/>
      <c r="H229" s="300"/>
      <c r="I229" s="301"/>
      <c r="J229" s="306">
        <v>1.0</v>
      </c>
      <c r="K229" s="274"/>
      <c r="L229" s="275"/>
      <c r="M229" s="275"/>
      <c r="N229" s="34"/>
    </row>
    <row r="230">
      <c r="A230" s="185"/>
      <c r="B230" s="161"/>
      <c r="C230" s="297"/>
      <c r="D230" s="299"/>
      <c r="E230" s="299"/>
      <c r="F230" s="299"/>
      <c r="G230" s="161"/>
      <c r="H230" s="304"/>
      <c r="I230" s="307"/>
      <c r="J230" s="306"/>
      <c r="K230" s="274"/>
      <c r="L230" s="275"/>
      <c r="M230" s="275"/>
      <c r="N230" s="34"/>
    </row>
    <row r="231">
      <c r="A231" s="185"/>
      <c r="B231" s="28"/>
      <c r="C231" s="24"/>
      <c r="D231" s="27"/>
      <c r="E231" s="27"/>
      <c r="F231" s="27"/>
      <c r="G231" s="28"/>
      <c r="H231" s="48"/>
      <c r="I231" s="295"/>
      <c r="J231" s="38"/>
      <c r="K231" s="274"/>
      <c r="L231" s="275"/>
      <c r="M231" s="275"/>
      <c r="N231" s="34"/>
    </row>
    <row r="232">
      <c r="A232" s="185"/>
      <c r="B232" s="28"/>
      <c r="C232" s="24"/>
      <c r="D232" s="104"/>
      <c r="E232" s="104"/>
      <c r="F232" s="104"/>
      <c r="G232" s="105"/>
      <c r="H232" s="171"/>
      <c r="I232" s="197"/>
      <c r="J232" s="38"/>
      <c r="K232" s="274"/>
      <c r="L232" s="275"/>
      <c r="M232" s="275"/>
      <c r="N232" s="34"/>
    </row>
    <row r="233">
      <c r="A233" s="185"/>
      <c r="B233" s="105"/>
      <c r="C233" s="103"/>
      <c r="D233" s="104"/>
      <c r="E233" s="104"/>
      <c r="F233" s="104"/>
      <c r="G233" s="105"/>
      <c r="H233" s="171"/>
      <c r="I233" s="197"/>
      <c r="J233" s="38"/>
      <c r="K233" s="274"/>
      <c r="L233" s="275"/>
      <c r="M233" s="275"/>
      <c r="N233" s="34"/>
    </row>
    <row r="234">
      <c r="A234" s="185"/>
      <c r="B234" s="105"/>
      <c r="C234" s="103"/>
      <c r="D234" s="104"/>
      <c r="E234" s="104"/>
      <c r="F234" s="104"/>
      <c r="G234" s="105"/>
      <c r="H234" s="171"/>
      <c r="I234" s="197"/>
      <c r="J234" s="38"/>
      <c r="K234" s="274"/>
      <c r="L234" s="275"/>
      <c r="M234" s="275"/>
      <c r="N234" s="34"/>
    </row>
    <row r="235">
      <c r="A235" s="185"/>
      <c r="B235" s="161">
        <v>54779.0</v>
      </c>
      <c r="C235" s="308">
        <v>6.0</v>
      </c>
      <c r="D235" s="27">
        <v>0.3993055555555556</v>
      </c>
      <c r="E235" s="27"/>
      <c r="F235" s="27"/>
      <c r="G235" s="28" t="s">
        <v>89</v>
      </c>
      <c r="H235" s="29">
        <v>362.0</v>
      </c>
      <c r="I235" s="58">
        <v>-635.17</v>
      </c>
      <c r="J235" s="309"/>
      <c r="K235" s="274"/>
      <c r="L235" s="275"/>
      <c r="M235" s="275"/>
      <c r="N235" s="34"/>
    </row>
    <row r="236">
      <c r="A236" s="185"/>
      <c r="B236" s="195">
        <v>53553.0</v>
      </c>
      <c r="C236" s="256">
        <v>4.0</v>
      </c>
      <c r="D236" s="310">
        <v>0.5833333333333334</v>
      </c>
      <c r="E236" s="310"/>
      <c r="F236" s="310"/>
      <c r="G236" s="195" t="s">
        <v>114</v>
      </c>
      <c r="H236" s="311">
        <f>77*2</f>
        <v>154</v>
      </c>
      <c r="I236" s="197">
        <f t="shared" ref="I236:I239" si="38">I235+H235</f>
        <v>-273.17</v>
      </c>
      <c r="J236" s="312"/>
      <c r="K236" s="274"/>
      <c r="L236" s="275"/>
      <c r="M236" s="275"/>
      <c r="N236" s="34"/>
    </row>
    <row r="237">
      <c r="A237" s="185"/>
      <c r="B237" s="28">
        <v>58894.0</v>
      </c>
      <c r="C237" s="24">
        <v>2.0</v>
      </c>
      <c r="D237" s="26">
        <v>0.6458333333333334</v>
      </c>
      <c r="E237" s="27"/>
      <c r="F237" s="27"/>
      <c r="G237" s="28" t="s">
        <v>19</v>
      </c>
      <c r="H237" s="29">
        <v>77.0</v>
      </c>
      <c r="I237" s="197">
        <f t="shared" si="38"/>
        <v>-119.17</v>
      </c>
      <c r="J237" s="38"/>
      <c r="K237" s="274"/>
      <c r="L237" s="275"/>
      <c r="M237" s="275"/>
      <c r="N237" s="34"/>
    </row>
    <row r="238">
      <c r="A238" s="185"/>
      <c r="B238" s="28">
        <v>57898.0</v>
      </c>
      <c r="C238" s="24">
        <v>8.0</v>
      </c>
      <c r="D238" s="27">
        <v>0.7395833333333334</v>
      </c>
      <c r="E238" s="27"/>
      <c r="F238" s="27"/>
      <c r="G238" s="28" t="s">
        <v>89</v>
      </c>
      <c r="H238" s="29">
        <v>362.0</v>
      </c>
      <c r="I238" s="197">
        <f t="shared" si="38"/>
        <v>-42.17</v>
      </c>
      <c r="J238" s="44">
        <v>2.0</v>
      </c>
      <c r="K238" s="274"/>
      <c r="L238" s="275"/>
      <c r="M238" s="275"/>
      <c r="N238" s="34"/>
    </row>
    <row r="239">
      <c r="A239" s="185"/>
      <c r="B239" s="28"/>
      <c r="C239" s="24"/>
      <c r="D239" s="27"/>
      <c r="E239" s="27"/>
      <c r="F239" s="27"/>
      <c r="G239" s="28"/>
      <c r="H239" s="48">
        <f>SUM(H235:H238)</f>
        <v>955</v>
      </c>
      <c r="I239" s="198">
        <f t="shared" si="38"/>
        <v>319.83</v>
      </c>
      <c r="J239" s="44"/>
      <c r="K239" s="274"/>
      <c r="L239" s="275"/>
      <c r="M239" s="275"/>
      <c r="N239" s="313"/>
    </row>
    <row r="240">
      <c r="A240" s="185"/>
      <c r="B240" s="28"/>
      <c r="C240" s="24"/>
      <c r="D240" s="27"/>
      <c r="E240" s="27"/>
      <c r="F240" s="27"/>
      <c r="G240" s="28"/>
      <c r="H240" s="48"/>
      <c r="I240" s="199"/>
      <c r="J240" s="38"/>
      <c r="K240" s="274"/>
      <c r="L240" s="275"/>
      <c r="M240" s="314"/>
      <c r="N240" s="315"/>
    </row>
    <row r="241">
      <c r="A241" s="185"/>
      <c r="B241" s="28"/>
      <c r="C241" s="24"/>
      <c r="D241" s="27"/>
      <c r="E241" s="27"/>
      <c r="F241" s="27"/>
      <c r="G241" s="28"/>
      <c r="H241" s="48"/>
      <c r="I241" s="170"/>
      <c r="J241" s="38"/>
      <c r="K241" s="274"/>
      <c r="L241" s="275"/>
      <c r="M241" s="275"/>
      <c r="N241" s="34"/>
    </row>
    <row r="242">
      <c r="A242" s="200"/>
      <c r="B242" s="75"/>
      <c r="C242" s="144"/>
      <c r="D242" s="162"/>
      <c r="E242" s="162"/>
      <c r="F242" s="162"/>
      <c r="G242" s="163"/>
      <c r="H242" s="145"/>
      <c r="I242" s="246"/>
      <c r="J242" s="253"/>
      <c r="K242" s="278"/>
      <c r="L242" s="279"/>
      <c r="M242" s="279"/>
      <c r="N242" s="80"/>
    </row>
    <row r="243">
      <c r="A243" s="316">
        <v>45946.0</v>
      </c>
      <c r="B243" s="85"/>
      <c r="C243" s="125"/>
      <c r="D243" s="317"/>
      <c r="E243" s="157"/>
      <c r="F243" s="157"/>
      <c r="G243" s="28"/>
      <c r="H243" s="29"/>
      <c r="I243" s="58"/>
      <c r="J243" s="87"/>
      <c r="K243" s="2"/>
      <c r="L243" s="275"/>
      <c r="M243" s="275"/>
      <c r="N243" s="34"/>
    </row>
    <row r="244">
      <c r="A244" s="185"/>
      <c r="B244" s="28"/>
      <c r="C244" s="24"/>
      <c r="D244" s="214"/>
      <c r="E244" s="27"/>
      <c r="F244" s="27"/>
      <c r="G244" s="28"/>
      <c r="H244" s="29"/>
      <c r="I244" s="197"/>
      <c r="J244" s="38"/>
      <c r="K244" s="2"/>
      <c r="L244" s="275"/>
      <c r="M244" s="275"/>
      <c r="N244" s="34"/>
    </row>
    <row r="245">
      <c r="A245" s="185"/>
      <c r="B245" s="28"/>
      <c r="C245" s="24"/>
      <c r="D245" s="214"/>
      <c r="E245" s="27"/>
      <c r="F245" s="27"/>
      <c r="G245" s="28"/>
      <c r="H245" s="29"/>
      <c r="I245" s="197"/>
      <c r="J245" s="38"/>
      <c r="K245" s="2"/>
      <c r="L245" s="275"/>
      <c r="M245" s="275"/>
      <c r="N245" s="34"/>
    </row>
    <row r="246">
      <c r="A246" s="185"/>
      <c r="B246" s="28"/>
      <c r="C246" s="24"/>
      <c r="D246" s="27"/>
      <c r="E246" s="27"/>
      <c r="F246" s="27"/>
      <c r="G246" s="28"/>
      <c r="H246" s="29"/>
      <c r="I246" s="197"/>
      <c r="J246" s="44"/>
      <c r="K246" s="2"/>
      <c r="L246" s="275"/>
      <c r="M246" s="275"/>
      <c r="N246" s="34"/>
    </row>
    <row r="247">
      <c r="A247" s="185"/>
      <c r="B247" s="28"/>
      <c r="C247" s="24"/>
      <c r="D247" s="27"/>
      <c r="E247" s="27"/>
      <c r="F247" s="27"/>
      <c r="G247" s="28"/>
      <c r="H247" s="48"/>
      <c r="I247" s="199"/>
      <c r="J247" s="38"/>
      <c r="K247" s="2"/>
      <c r="L247" s="275"/>
      <c r="M247" s="275"/>
      <c r="N247" s="34"/>
    </row>
    <row r="248">
      <c r="A248" s="185"/>
      <c r="B248" s="28"/>
      <c r="C248" s="24"/>
      <c r="D248" s="27"/>
      <c r="E248" s="27"/>
      <c r="F248" s="27"/>
      <c r="G248" s="28"/>
      <c r="H248" s="48"/>
      <c r="I248" s="199"/>
      <c r="J248" s="38"/>
      <c r="K248" s="2"/>
      <c r="L248" s="275"/>
      <c r="M248" s="275"/>
      <c r="N248" s="34"/>
    </row>
    <row r="249">
      <c r="A249" s="185"/>
      <c r="B249" s="105"/>
      <c r="C249" s="103"/>
      <c r="D249" s="104"/>
      <c r="E249" s="104"/>
      <c r="F249" s="104"/>
      <c r="G249" s="105"/>
      <c r="H249" s="106"/>
      <c r="I249" s="199"/>
      <c r="J249" s="38"/>
      <c r="K249" s="2"/>
      <c r="L249" s="275"/>
      <c r="M249" s="275"/>
      <c r="N249" s="34"/>
    </row>
    <row r="250">
      <c r="A250" s="185"/>
      <c r="B250" s="105"/>
      <c r="C250" s="103"/>
      <c r="D250" s="104"/>
      <c r="E250" s="104"/>
      <c r="F250" s="104"/>
      <c r="G250" s="105"/>
      <c r="H250" s="171"/>
      <c r="I250" s="197"/>
      <c r="J250" s="38"/>
      <c r="K250" s="2"/>
      <c r="L250" s="275"/>
      <c r="M250" s="275"/>
      <c r="N250" s="34"/>
    </row>
    <row r="251">
      <c r="A251" s="185"/>
      <c r="B251" s="161"/>
      <c r="C251" s="24"/>
      <c r="D251" s="27"/>
      <c r="E251" s="27"/>
      <c r="F251" s="27"/>
      <c r="G251" s="28"/>
      <c r="H251" s="29"/>
      <c r="I251" s="58"/>
      <c r="J251" s="31"/>
      <c r="K251" s="2"/>
      <c r="L251" s="275"/>
      <c r="M251" s="275"/>
      <c r="N251" s="34"/>
    </row>
    <row r="252">
      <c r="A252" s="185"/>
      <c r="B252" s="28"/>
      <c r="C252" s="24"/>
      <c r="D252" s="27"/>
      <c r="E252" s="27"/>
      <c r="F252" s="27"/>
      <c r="G252" s="28"/>
      <c r="H252" s="29"/>
      <c r="I252" s="197"/>
      <c r="J252" s="38"/>
      <c r="K252" s="2"/>
      <c r="L252" s="275"/>
      <c r="M252" s="275"/>
      <c r="N252" s="34"/>
    </row>
    <row r="253">
      <c r="A253" s="185"/>
      <c r="B253" s="28"/>
      <c r="C253" s="24"/>
      <c r="D253" s="27"/>
      <c r="E253" s="27"/>
      <c r="F253" s="27"/>
      <c r="G253" s="28"/>
      <c r="H253" s="29"/>
      <c r="I253" s="197"/>
      <c r="J253" s="38"/>
      <c r="K253" s="2"/>
      <c r="L253" s="275"/>
      <c r="M253" s="275"/>
      <c r="N253" s="34"/>
    </row>
    <row r="254">
      <c r="A254" s="185"/>
      <c r="B254" s="28"/>
      <c r="C254" s="24"/>
      <c r="D254" s="27"/>
      <c r="E254" s="27"/>
      <c r="F254" s="27"/>
      <c r="G254" s="28"/>
      <c r="H254" s="29"/>
      <c r="I254" s="197"/>
      <c r="J254" s="44"/>
      <c r="K254" s="2"/>
      <c r="L254" s="275"/>
      <c r="M254" s="275"/>
      <c r="N254" s="34"/>
    </row>
    <row r="255">
      <c r="A255" s="185"/>
      <c r="B255" s="28"/>
      <c r="C255" s="24"/>
      <c r="D255" s="27"/>
      <c r="E255" s="27"/>
      <c r="F255" s="27"/>
      <c r="G255" s="28"/>
      <c r="H255" s="48"/>
      <c r="I255" s="199"/>
      <c r="J255" s="44"/>
      <c r="K255" s="2"/>
      <c r="L255" s="275"/>
      <c r="M255" s="275"/>
      <c r="N255" s="34"/>
    </row>
    <row r="256">
      <c r="A256" s="185"/>
      <c r="B256" s="28"/>
      <c r="C256" s="24"/>
      <c r="D256" s="27"/>
      <c r="E256" s="27"/>
      <c r="F256" s="27"/>
      <c r="G256" s="28"/>
      <c r="H256" s="48"/>
      <c r="I256" s="199"/>
      <c r="J256" s="44"/>
      <c r="K256" s="2"/>
      <c r="L256" s="275"/>
      <c r="M256" s="275"/>
      <c r="N256" s="34"/>
    </row>
    <row r="257">
      <c r="A257" s="185"/>
      <c r="B257" s="28"/>
      <c r="C257" s="24"/>
      <c r="D257" s="27"/>
      <c r="E257" s="27"/>
      <c r="F257" s="27"/>
      <c r="G257" s="28"/>
      <c r="H257" s="29"/>
      <c r="I257" s="191"/>
      <c r="J257" s="38"/>
      <c r="K257" s="2"/>
      <c r="L257" s="275"/>
      <c r="M257" s="275"/>
      <c r="N257" s="34"/>
    </row>
    <row r="258">
      <c r="A258" s="185"/>
      <c r="B258" s="28"/>
      <c r="C258" s="24"/>
      <c r="D258" s="27"/>
      <c r="E258" s="27"/>
      <c r="F258" s="27"/>
      <c r="G258" s="28"/>
      <c r="H258" s="48"/>
      <c r="I258" s="170"/>
      <c r="J258" s="38"/>
      <c r="K258" s="2"/>
      <c r="L258" s="275"/>
      <c r="M258" s="275"/>
      <c r="N258" s="34"/>
    </row>
    <row r="259">
      <c r="A259" s="200"/>
      <c r="B259" s="75"/>
      <c r="C259" s="144"/>
      <c r="D259" s="162"/>
      <c r="E259" s="162"/>
      <c r="F259" s="162"/>
      <c r="G259" s="163"/>
      <c r="H259" s="145"/>
      <c r="I259" s="246"/>
      <c r="J259" s="253"/>
      <c r="K259" s="318"/>
      <c r="L259" s="279"/>
      <c r="M259" s="279"/>
      <c r="N259" s="80"/>
    </row>
    <row r="260">
      <c r="A260" s="316"/>
      <c r="B260" s="85"/>
      <c r="C260" s="125"/>
      <c r="D260" s="157"/>
      <c r="E260" s="157"/>
      <c r="F260" s="157"/>
      <c r="G260" s="28"/>
      <c r="H260" s="29"/>
      <c r="I260" s="30"/>
      <c r="J260" s="270"/>
      <c r="K260" s="2"/>
      <c r="L260" s="275"/>
      <c r="M260" s="275"/>
      <c r="N260" s="34"/>
    </row>
    <row r="261">
      <c r="A261" s="185"/>
      <c r="B261" s="238"/>
      <c r="C261" s="239"/>
      <c r="D261" s="157"/>
      <c r="E261" s="157"/>
      <c r="F261" s="157"/>
      <c r="G261" s="28"/>
      <c r="H261" s="29"/>
      <c r="I261" s="293"/>
      <c r="J261" s="38"/>
      <c r="K261" s="2"/>
      <c r="L261" s="275"/>
      <c r="M261" s="275"/>
      <c r="N261" s="34"/>
    </row>
    <row r="262">
      <c r="A262" s="185"/>
      <c r="B262" s="28"/>
      <c r="C262" s="24"/>
      <c r="D262" s="27"/>
      <c r="E262" s="27"/>
      <c r="F262" s="27"/>
      <c r="G262" s="28"/>
      <c r="H262" s="29"/>
      <c r="I262" s="293"/>
      <c r="J262" s="38"/>
      <c r="K262" s="2"/>
      <c r="L262" s="275"/>
      <c r="M262" s="275"/>
      <c r="N262" s="34"/>
    </row>
    <row r="263">
      <c r="A263" s="185"/>
      <c r="B263" s="28"/>
      <c r="C263" s="24"/>
      <c r="D263" s="27"/>
      <c r="E263" s="27"/>
      <c r="F263" s="27"/>
      <c r="G263" s="28"/>
      <c r="H263" s="29"/>
      <c r="I263" s="293"/>
      <c r="J263" s="38"/>
      <c r="K263" s="2"/>
      <c r="L263" s="275"/>
      <c r="M263" s="275"/>
      <c r="N263" s="34"/>
    </row>
    <row r="264">
      <c r="A264" s="185"/>
      <c r="B264" s="28"/>
      <c r="C264" s="24"/>
      <c r="D264" s="27"/>
      <c r="E264" s="27"/>
      <c r="F264" s="27"/>
      <c r="G264" s="28"/>
      <c r="H264" s="29"/>
      <c r="I264" s="293"/>
      <c r="J264" s="44"/>
      <c r="K264" s="2"/>
      <c r="L264" s="275"/>
      <c r="M264" s="275"/>
      <c r="N264" s="34"/>
    </row>
    <row r="265">
      <c r="A265" s="185"/>
      <c r="B265" s="28"/>
      <c r="C265" s="24"/>
      <c r="D265" s="27"/>
      <c r="E265" s="27"/>
      <c r="F265" s="27"/>
      <c r="G265" s="28"/>
      <c r="H265" s="48"/>
      <c r="I265" s="319"/>
      <c r="J265" s="44"/>
      <c r="K265" s="2"/>
      <c r="L265" s="275"/>
      <c r="M265" s="275"/>
      <c r="N265" s="34"/>
    </row>
    <row r="266">
      <c r="A266" s="185"/>
      <c r="B266" s="28"/>
      <c r="C266" s="24"/>
      <c r="D266" s="104"/>
      <c r="E266" s="104"/>
      <c r="F266" s="104"/>
      <c r="G266" s="105"/>
      <c r="H266" s="171"/>
      <c r="I266" s="197"/>
      <c r="J266" s="38"/>
      <c r="K266" s="2"/>
      <c r="L266" s="275"/>
      <c r="M266" s="275"/>
      <c r="N266" s="34"/>
    </row>
    <row r="267">
      <c r="A267" s="185"/>
      <c r="B267" s="105"/>
      <c r="C267" s="103"/>
      <c r="D267" s="104"/>
      <c r="E267" s="104"/>
      <c r="F267" s="104"/>
      <c r="G267" s="105"/>
      <c r="H267" s="171"/>
      <c r="I267" s="197"/>
      <c r="J267" s="38"/>
      <c r="K267" s="2"/>
      <c r="L267" s="275"/>
      <c r="M267" s="275"/>
      <c r="N267" s="34"/>
    </row>
    <row r="268">
      <c r="A268" s="185"/>
      <c r="B268" s="28"/>
      <c r="C268" s="24"/>
      <c r="D268" s="27"/>
      <c r="E268" s="27"/>
      <c r="F268" s="27"/>
      <c r="G268" s="28"/>
      <c r="H268" s="171"/>
      <c r="I268" s="197"/>
      <c r="J268" s="38"/>
      <c r="K268" s="2"/>
      <c r="L268" s="275"/>
      <c r="M268" s="275"/>
      <c r="N268" s="34"/>
    </row>
    <row r="269">
      <c r="A269" s="185"/>
      <c r="B269" s="161"/>
      <c r="C269" s="24"/>
      <c r="D269" s="27"/>
      <c r="E269" s="27"/>
      <c r="F269" s="27"/>
      <c r="G269" s="28"/>
      <c r="H269" s="29"/>
      <c r="I269" s="58"/>
      <c r="J269" s="31"/>
      <c r="K269" s="2"/>
      <c r="L269" s="275"/>
      <c r="M269" s="275"/>
      <c r="N269" s="34"/>
    </row>
    <row r="270">
      <c r="A270" s="185"/>
      <c r="B270" s="28"/>
      <c r="C270" s="24"/>
      <c r="D270" s="27"/>
      <c r="E270" s="27"/>
      <c r="F270" s="27"/>
      <c r="G270" s="28"/>
      <c r="H270" s="29"/>
      <c r="I270" s="58"/>
      <c r="J270" s="44"/>
      <c r="K270" s="2"/>
      <c r="L270" s="275"/>
      <c r="M270" s="275"/>
      <c r="N270" s="34"/>
    </row>
    <row r="271">
      <c r="A271" s="185"/>
      <c r="B271" s="28"/>
      <c r="C271" s="24"/>
      <c r="D271" s="27"/>
      <c r="E271" s="27"/>
      <c r="F271" s="27"/>
      <c r="G271" s="28"/>
      <c r="H271" s="29"/>
      <c r="I271" s="58"/>
      <c r="J271" s="38"/>
      <c r="K271" s="2"/>
      <c r="L271" s="275"/>
      <c r="M271" s="275"/>
      <c r="N271" s="34"/>
    </row>
    <row r="272">
      <c r="A272" s="185"/>
      <c r="B272" s="28"/>
      <c r="C272" s="24"/>
      <c r="D272" s="27"/>
      <c r="E272" s="27"/>
      <c r="F272" s="27"/>
      <c r="G272" s="28"/>
      <c r="H272" s="29"/>
      <c r="I272" s="58"/>
      <c r="J272" s="38"/>
      <c r="K272" s="2"/>
      <c r="L272" s="275"/>
      <c r="M272" s="275"/>
      <c r="N272" s="34"/>
    </row>
    <row r="273">
      <c r="A273" s="185"/>
      <c r="B273" s="28"/>
      <c r="C273" s="24"/>
      <c r="D273" s="27"/>
      <c r="E273" s="27"/>
      <c r="F273" s="27"/>
      <c r="G273" s="28"/>
      <c r="H273" s="48"/>
      <c r="I273" s="320"/>
      <c r="J273" s="38"/>
      <c r="K273" s="2"/>
      <c r="L273" s="275"/>
      <c r="M273" s="275"/>
      <c r="N273" s="34"/>
    </row>
    <row r="274">
      <c r="A274" s="185"/>
      <c r="B274" s="28"/>
      <c r="C274" s="24"/>
      <c r="D274" s="27"/>
      <c r="E274" s="27"/>
      <c r="F274" s="27"/>
      <c r="G274" s="28"/>
      <c r="H274" s="48"/>
      <c r="I274" s="53"/>
      <c r="J274" s="321"/>
      <c r="K274" s="2"/>
      <c r="L274" s="275"/>
      <c r="M274" s="275"/>
      <c r="N274" s="34"/>
    </row>
    <row r="275">
      <c r="A275" s="185"/>
      <c r="B275" s="28"/>
      <c r="C275" s="24"/>
      <c r="D275" s="27"/>
      <c r="E275" s="27"/>
      <c r="F275" s="27"/>
      <c r="G275" s="28"/>
      <c r="H275" s="29"/>
      <c r="I275" s="58"/>
      <c r="J275" s="38"/>
      <c r="K275" s="2"/>
      <c r="L275" s="275"/>
      <c r="M275" s="275"/>
      <c r="N275" s="34"/>
    </row>
    <row r="276">
      <c r="A276" s="185"/>
      <c r="B276" s="28"/>
      <c r="C276" s="24"/>
      <c r="D276" s="27"/>
      <c r="E276" s="27"/>
      <c r="F276" s="27"/>
      <c r="G276" s="28"/>
      <c r="H276" s="48"/>
      <c r="I276" s="53"/>
      <c r="J276" s="44"/>
      <c r="K276" s="2"/>
      <c r="L276" s="275"/>
      <c r="M276" s="275"/>
      <c r="N276" s="34"/>
    </row>
    <row r="277">
      <c r="A277" s="185"/>
      <c r="B277" s="28"/>
      <c r="C277" s="24"/>
      <c r="D277" s="27"/>
      <c r="E277" s="27"/>
      <c r="F277" s="27"/>
      <c r="G277" s="28"/>
      <c r="H277" s="29"/>
      <c r="I277" s="170"/>
      <c r="J277" s="38"/>
      <c r="K277" s="2"/>
      <c r="L277" s="275"/>
      <c r="M277" s="275"/>
      <c r="N277" s="34"/>
    </row>
    <row r="278">
      <c r="A278" s="185"/>
      <c r="B278" s="28"/>
      <c r="C278" s="24"/>
      <c r="D278" s="27"/>
      <c r="E278" s="27"/>
      <c r="F278" s="27"/>
      <c r="G278" s="28"/>
      <c r="H278" s="48"/>
      <c r="I278" s="170"/>
      <c r="J278" s="38"/>
      <c r="K278" s="2"/>
      <c r="L278" s="275"/>
      <c r="M278" s="275"/>
      <c r="N278" s="34"/>
    </row>
    <row r="279">
      <c r="A279" s="200"/>
      <c r="B279" s="75"/>
      <c r="C279" s="144"/>
      <c r="D279" s="162"/>
      <c r="E279" s="162"/>
      <c r="F279" s="162"/>
      <c r="G279" s="163"/>
      <c r="H279" s="145"/>
      <c r="I279" s="246"/>
      <c r="J279" s="253"/>
      <c r="K279" s="278"/>
      <c r="L279" s="279"/>
      <c r="M279" s="279"/>
      <c r="N279" s="80"/>
    </row>
    <row r="280">
      <c r="A280" s="316"/>
      <c r="B280" s="85"/>
      <c r="C280" s="125"/>
      <c r="D280" s="84"/>
      <c r="E280" s="84"/>
      <c r="F280" s="84"/>
      <c r="G280" s="85"/>
      <c r="H280" s="158"/>
      <c r="I280" s="30"/>
      <c r="J280" s="87"/>
      <c r="K280" s="274"/>
      <c r="L280" s="275"/>
      <c r="M280" s="274"/>
      <c r="N280" s="34"/>
    </row>
    <row r="281">
      <c r="A281" s="185"/>
      <c r="B281" s="28"/>
      <c r="C281" s="24"/>
      <c r="D281" s="27"/>
      <c r="E281" s="27"/>
      <c r="F281" s="27"/>
      <c r="G281" s="28"/>
      <c r="H281" s="29"/>
      <c r="I281" s="197"/>
      <c r="J281" s="62"/>
      <c r="K281" s="274"/>
      <c r="L281" s="275"/>
      <c r="M281" s="274"/>
      <c r="N281" s="34"/>
    </row>
    <row r="282">
      <c r="A282" s="185"/>
      <c r="B282" s="28"/>
      <c r="C282" s="24"/>
      <c r="D282" s="27"/>
      <c r="E282" s="27"/>
      <c r="F282" s="27"/>
      <c r="G282" s="28"/>
      <c r="H282" s="322"/>
      <c r="I282" s="197"/>
      <c r="J282" s="38"/>
      <c r="K282" s="274"/>
      <c r="L282" s="275"/>
      <c r="M282" s="274"/>
      <c r="N282" s="34"/>
    </row>
    <row r="283">
      <c r="A283" s="185"/>
      <c r="B283" s="28"/>
      <c r="C283" s="24"/>
      <c r="D283" s="27"/>
      <c r="E283" s="27"/>
      <c r="F283" s="27"/>
      <c r="G283" s="28"/>
      <c r="H283" s="322"/>
      <c r="I283" s="197"/>
      <c r="J283" s="62"/>
      <c r="K283" s="274"/>
      <c r="L283" s="275"/>
      <c r="M283" s="274"/>
      <c r="N283" s="34"/>
    </row>
    <row r="284">
      <c r="A284" s="185"/>
      <c r="B284" s="28"/>
      <c r="C284" s="24"/>
      <c r="D284" s="27"/>
      <c r="E284" s="27"/>
      <c r="F284" s="27"/>
      <c r="G284" s="28"/>
      <c r="H284" s="48"/>
      <c r="I284" s="323"/>
      <c r="J284" s="38"/>
      <c r="K284" s="274"/>
      <c r="L284" s="275"/>
      <c r="M284" s="274"/>
      <c r="N284" s="34"/>
    </row>
    <row r="285">
      <c r="A285" s="185"/>
      <c r="B285" s="28"/>
      <c r="C285" s="24"/>
      <c r="D285" s="27"/>
      <c r="E285" s="27"/>
      <c r="F285" s="27"/>
      <c r="G285" s="28"/>
      <c r="H285" s="171"/>
      <c r="I285" s="199"/>
      <c r="J285" s="44"/>
      <c r="K285" s="274"/>
      <c r="L285" s="275"/>
      <c r="M285" s="274"/>
      <c r="N285" s="34"/>
    </row>
    <row r="286">
      <c r="A286" s="185"/>
      <c r="B286" s="105"/>
      <c r="C286" s="103"/>
      <c r="D286" s="104"/>
      <c r="E286" s="104"/>
      <c r="F286" s="104"/>
      <c r="G286" s="105"/>
      <c r="H286" s="171"/>
      <c r="I286" s="199"/>
      <c r="J286" s="38"/>
      <c r="K286" s="274"/>
      <c r="L286" s="275"/>
      <c r="M286" s="274"/>
      <c r="N286" s="34"/>
    </row>
    <row r="287">
      <c r="A287" s="185"/>
      <c r="B287" s="28"/>
      <c r="C287" s="24"/>
      <c r="D287" s="27"/>
      <c r="E287" s="27"/>
      <c r="F287" s="27"/>
      <c r="G287" s="28"/>
      <c r="H287" s="29"/>
      <c r="I287" s="197"/>
      <c r="J287" s="38"/>
      <c r="K287" s="274"/>
      <c r="L287" s="275"/>
      <c r="M287" s="274"/>
      <c r="N287" s="34"/>
    </row>
    <row r="288">
      <c r="A288" s="185"/>
      <c r="B288" s="161"/>
      <c r="C288" s="24"/>
      <c r="D288" s="27"/>
      <c r="E288" s="27"/>
      <c r="F288" s="27"/>
      <c r="G288" s="28"/>
      <c r="H288" s="29"/>
      <c r="I288" s="58"/>
      <c r="J288" s="31"/>
      <c r="K288" s="274"/>
      <c r="L288" s="275"/>
      <c r="M288" s="274"/>
      <c r="N288" s="34"/>
    </row>
    <row r="289">
      <c r="A289" s="185"/>
      <c r="B289" s="28"/>
      <c r="C289" s="24"/>
      <c r="D289" s="27"/>
      <c r="E289" s="27"/>
      <c r="F289" s="27"/>
      <c r="G289" s="28"/>
      <c r="H289" s="29"/>
      <c r="I289" s="197"/>
      <c r="J289" s="38"/>
      <c r="K289" s="274"/>
      <c r="L289" s="275"/>
      <c r="M289" s="274"/>
      <c r="N289" s="34"/>
    </row>
    <row r="290">
      <c r="A290" s="185"/>
      <c r="B290" s="28"/>
      <c r="C290" s="24"/>
      <c r="D290" s="27"/>
      <c r="E290" s="27"/>
      <c r="F290" s="27"/>
      <c r="G290" s="28"/>
      <c r="H290" s="29"/>
      <c r="I290" s="197"/>
      <c r="J290" s="44"/>
      <c r="K290" s="274"/>
      <c r="L290" s="275"/>
      <c r="M290" s="274"/>
      <c r="N290" s="34"/>
    </row>
    <row r="291">
      <c r="A291" s="185"/>
      <c r="B291" s="28"/>
      <c r="C291" s="24"/>
      <c r="D291" s="27"/>
      <c r="E291" s="27"/>
      <c r="F291" s="27"/>
      <c r="G291" s="28"/>
      <c r="H291" s="29"/>
      <c r="I291" s="197"/>
      <c r="J291" s="44"/>
      <c r="K291" s="274"/>
      <c r="L291" s="275"/>
      <c r="M291" s="274"/>
      <c r="N291" s="34"/>
    </row>
    <row r="292">
      <c r="A292" s="185"/>
      <c r="B292" s="28"/>
      <c r="C292" s="24"/>
      <c r="D292" s="27"/>
      <c r="E292" s="27"/>
      <c r="F292" s="27"/>
      <c r="G292" s="28"/>
      <c r="H292" s="48"/>
      <c r="I292" s="323"/>
      <c r="J292" s="44"/>
      <c r="K292" s="274"/>
      <c r="L292" s="275"/>
      <c r="M292" s="274"/>
      <c r="N292" s="34"/>
    </row>
    <row r="293">
      <c r="A293" s="185"/>
      <c r="B293" s="28"/>
      <c r="C293" s="24"/>
      <c r="D293" s="27"/>
      <c r="E293" s="27"/>
      <c r="F293" s="27"/>
      <c r="G293" s="28"/>
      <c r="H293" s="29"/>
      <c r="I293" s="170"/>
      <c r="J293" s="38"/>
      <c r="K293" s="274"/>
      <c r="L293" s="275"/>
      <c r="M293" s="274"/>
      <c r="N293" s="34"/>
    </row>
    <row r="294">
      <c r="A294" s="185"/>
      <c r="B294" s="28"/>
      <c r="C294" s="24"/>
      <c r="D294" s="27"/>
      <c r="E294" s="27"/>
      <c r="F294" s="27"/>
      <c r="G294" s="28"/>
      <c r="H294" s="48"/>
      <c r="I294" s="170"/>
      <c r="J294" s="38"/>
      <c r="K294" s="274"/>
      <c r="L294" s="275"/>
      <c r="M294" s="274"/>
      <c r="N294" s="34"/>
    </row>
    <row r="295">
      <c r="A295" s="200"/>
      <c r="B295" s="75"/>
      <c r="C295" s="144"/>
      <c r="D295" s="162"/>
      <c r="E295" s="162"/>
      <c r="F295" s="162"/>
      <c r="G295" s="163"/>
      <c r="H295" s="145"/>
      <c r="I295" s="246"/>
      <c r="J295" s="253"/>
      <c r="K295" s="278"/>
      <c r="L295" s="279"/>
      <c r="M295" s="278"/>
      <c r="N295" s="80"/>
    </row>
    <row r="296">
      <c r="A296" s="316"/>
      <c r="B296" s="85"/>
      <c r="C296" s="125"/>
      <c r="D296" s="84"/>
      <c r="E296" s="84"/>
      <c r="F296" s="84"/>
      <c r="G296" s="85"/>
      <c r="H296" s="158"/>
      <c r="I296" s="30"/>
      <c r="J296" s="87"/>
      <c r="K296" s="274"/>
      <c r="L296" s="275"/>
      <c r="M296" s="274"/>
      <c r="N296" s="34"/>
    </row>
    <row r="297">
      <c r="A297" s="185"/>
      <c r="B297" s="161"/>
      <c r="C297" s="297"/>
      <c r="D297" s="299"/>
      <c r="E297" s="299"/>
      <c r="F297" s="299"/>
      <c r="G297" s="161"/>
      <c r="H297" s="300"/>
      <c r="I297" s="324"/>
      <c r="J297" s="325"/>
      <c r="K297" s="274"/>
      <c r="L297" s="275"/>
      <c r="M297" s="274"/>
      <c r="N297" s="34"/>
    </row>
    <row r="298">
      <c r="A298" s="185"/>
      <c r="B298" s="28"/>
      <c r="C298" s="24"/>
      <c r="D298" s="27"/>
      <c r="E298" s="27"/>
      <c r="F298" s="27"/>
      <c r="G298" s="28"/>
      <c r="H298" s="29"/>
      <c r="I298" s="197"/>
      <c r="J298" s="38"/>
      <c r="K298" s="274"/>
      <c r="L298" s="275"/>
      <c r="M298" s="274"/>
      <c r="N298" s="34"/>
    </row>
    <row r="299">
      <c r="A299" s="185"/>
      <c r="B299" s="28"/>
      <c r="C299" s="24"/>
      <c r="D299" s="27"/>
      <c r="E299" s="27"/>
      <c r="F299" s="27"/>
      <c r="G299" s="28"/>
      <c r="H299" s="29"/>
      <c r="I299" s="197"/>
      <c r="J299" s="44"/>
      <c r="K299" s="274"/>
      <c r="L299" s="275"/>
      <c r="M299" s="274"/>
      <c r="N299" s="34"/>
    </row>
    <row r="300">
      <c r="A300" s="185"/>
      <c r="B300" s="195"/>
      <c r="C300" s="256"/>
      <c r="D300" s="310"/>
      <c r="E300" s="310"/>
      <c r="F300" s="310"/>
      <c r="G300" s="195"/>
      <c r="H300" s="311"/>
      <c r="I300" s="326"/>
      <c r="J300" s="327"/>
      <c r="K300" s="274"/>
      <c r="L300" s="275"/>
      <c r="M300" s="274"/>
      <c r="N300" s="34"/>
    </row>
    <row r="301">
      <c r="A301" s="185"/>
      <c r="B301" s="195"/>
      <c r="C301" s="256"/>
      <c r="D301" s="310"/>
      <c r="E301" s="310"/>
      <c r="F301" s="310"/>
      <c r="G301" s="195"/>
      <c r="H301" s="311"/>
      <c r="I301" s="326"/>
      <c r="J301" s="327"/>
      <c r="K301" s="274"/>
      <c r="L301" s="275"/>
      <c r="M301" s="274"/>
      <c r="N301" s="34"/>
    </row>
    <row r="302">
      <c r="A302" s="185"/>
      <c r="B302" s="28"/>
      <c r="C302" s="24"/>
      <c r="D302" s="104"/>
      <c r="E302" s="104"/>
      <c r="F302" s="104"/>
      <c r="G302" s="105"/>
      <c r="H302" s="106"/>
      <c r="I302" s="328"/>
      <c r="J302" s="38"/>
      <c r="K302" s="274"/>
      <c r="L302" s="275"/>
      <c r="M302" s="274"/>
      <c r="N302" s="34"/>
    </row>
    <row r="303">
      <c r="A303" s="185"/>
      <c r="B303" s="105"/>
      <c r="C303" s="103"/>
      <c r="D303" s="104"/>
      <c r="E303" s="104"/>
      <c r="F303" s="104"/>
      <c r="G303" s="105"/>
      <c r="H303" s="171"/>
      <c r="I303" s="197"/>
      <c r="J303" s="38"/>
      <c r="K303" s="274"/>
      <c r="L303" s="275"/>
      <c r="M303" s="274"/>
      <c r="N303" s="34"/>
    </row>
    <row r="304">
      <c r="A304" s="185"/>
      <c r="B304" s="105"/>
      <c r="C304" s="103"/>
      <c r="D304" s="104"/>
      <c r="E304" s="104"/>
      <c r="F304" s="104"/>
      <c r="G304" s="105"/>
      <c r="H304" s="171"/>
      <c r="I304" s="197"/>
      <c r="J304" s="38"/>
      <c r="K304" s="274"/>
      <c r="L304" s="275"/>
      <c r="M304" s="274"/>
      <c r="N304" s="34"/>
    </row>
    <row r="305">
      <c r="A305" s="185"/>
      <c r="B305" s="161"/>
      <c r="C305" s="24"/>
      <c r="D305" s="26"/>
      <c r="E305" s="27"/>
      <c r="F305" s="27"/>
      <c r="G305" s="28"/>
      <c r="H305" s="29"/>
      <c r="I305" s="58"/>
      <c r="J305" s="31"/>
      <c r="K305" s="274"/>
      <c r="L305" s="275"/>
      <c r="M305" s="274"/>
      <c r="N305" s="34"/>
    </row>
    <row r="306">
      <c r="A306" s="185"/>
      <c r="B306" s="175"/>
      <c r="C306" s="24"/>
      <c r="D306" s="27"/>
      <c r="E306" s="27"/>
      <c r="F306" s="27"/>
      <c r="G306" s="28"/>
      <c r="H306" s="29"/>
      <c r="I306" s="197"/>
      <c r="J306" s="50"/>
      <c r="K306" s="274"/>
      <c r="L306" s="275"/>
      <c r="M306" s="274"/>
      <c r="N306" s="34"/>
    </row>
    <row r="307">
      <c r="A307" s="185"/>
      <c r="B307" s="28"/>
      <c r="C307" s="24"/>
      <c r="D307" s="27"/>
      <c r="E307" s="27"/>
      <c r="F307" s="27"/>
      <c r="G307" s="28"/>
      <c r="H307" s="29"/>
      <c r="I307" s="197"/>
      <c r="J307" s="329"/>
      <c r="K307" s="274"/>
      <c r="L307" s="275"/>
      <c r="M307" s="274"/>
      <c r="N307" s="34"/>
    </row>
    <row r="308">
      <c r="A308" s="185"/>
      <c r="B308" s="28"/>
      <c r="C308" s="24"/>
      <c r="D308" s="27"/>
      <c r="E308" s="27"/>
      <c r="F308" s="27"/>
      <c r="G308" s="28"/>
      <c r="H308" s="29"/>
      <c r="I308" s="197"/>
      <c r="J308" s="330"/>
      <c r="K308" s="274"/>
      <c r="L308" s="275"/>
      <c r="M308" s="274"/>
      <c r="N308" s="34"/>
    </row>
    <row r="309">
      <c r="A309" s="185"/>
      <c r="B309" s="28"/>
      <c r="C309" s="24"/>
      <c r="D309" s="27"/>
      <c r="E309" s="27"/>
      <c r="F309" s="27"/>
      <c r="G309" s="28"/>
      <c r="H309" s="48"/>
      <c r="I309" s="323"/>
      <c r="J309" s="50"/>
      <c r="K309" s="274"/>
      <c r="L309" s="275"/>
      <c r="M309" s="274"/>
      <c r="N309" s="34"/>
    </row>
    <row r="310">
      <c r="A310" s="185"/>
      <c r="B310" s="28"/>
      <c r="C310" s="24"/>
      <c r="D310" s="26"/>
      <c r="E310" s="27"/>
      <c r="F310" s="27"/>
      <c r="G310" s="28"/>
      <c r="H310" s="29"/>
      <c r="I310" s="197"/>
      <c r="J310" s="38"/>
      <c r="K310" s="274"/>
      <c r="L310" s="275"/>
      <c r="M310" s="274"/>
      <c r="N310" s="34"/>
    </row>
    <row r="311">
      <c r="A311" s="185"/>
      <c r="B311" s="28"/>
      <c r="C311" s="24"/>
      <c r="D311" s="27"/>
      <c r="E311" s="27"/>
      <c r="F311" s="27"/>
      <c r="G311" s="28"/>
      <c r="H311" s="48"/>
      <c r="I311" s="199"/>
      <c r="J311" s="38"/>
      <c r="K311" s="274"/>
      <c r="L311" s="275"/>
      <c r="M311" s="274"/>
      <c r="N311" s="34"/>
    </row>
    <row r="312">
      <c r="A312" s="200"/>
      <c r="B312" s="75"/>
      <c r="C312" s="144"/>
      <c r="D312" s="162"/>
      <c r="E312" s="162"/>
      <c r="F312" s="162"/>
      <c r="G312" s="163"/>
      <c r="H312" s="145"/>
      <c r="I312" s="246"/>
      <c r="J312" s="253"/>
      <c r="K312" s="278"/>
      <c r="L312" s="279"/>
      <c r="M312" s="278"/>
      <c r="N312" s="80"/>
    </row>
    <row r="313">
      <c r="A313" s="316"/>
      <c r="B313" s="85"/>
      <c r="C313" s="125"/>
      <c r="D313" s="157"/>
      <c r="E313" s="157"/>
      <c r="F313" s="157"/>
      <c r="G313" s="28"/>
      <c r="H313" s="29"/>
      <c r="I313" s="30"/>
      <c r="J313" s="87"/>
      <c r="K313" s="274"/>
      <c r="L313" s="275"/>
      <c r="M313" s="274"/>
      <c r="N313" s="34"/>
    </row>
    <row r="314">
      <c r="A314" s="185"/>
      <c r="B314" s="28"/>
      <c r="C314" s="24"/>
      <c r="D314" s="27"/>
      <c r="E314" s="27"/>
      <c r="F314" s="27"/>
      <c r="G314" s="28"/>
      <c r="H314" s="29"/>
      <c r="I314" s="58"/>
      <c r="J314" s="38"/>
      <c r="K314" s="274"/>
      <c r="L314" s="275"/>
      <c r="M314" s="274"/>
      <c r="N314" s="34"/>
    </row>
    <row r="315">
      <c r="A315" s="185"/>
      <c r="B315" s="28"/>
      <c r="C315" s="24"/>
      <c r="D315" s="27"/>
      <c r="E315" s="27"/>
      <c r="F315" s="27"/>
      <c r="G315" s="28"/>
      <c r="H315" s="29"/>
      <c r="I315" s="58"/>
      <c r="J315" s="38"/>
      <c r="K315" s="274"/>
      <c r="L315" s="275"/>
      <c r="M315" s="274"/>
      <c r="N315" s="34"/>
    </row>
    <row r="316">
      <c r="A316" s="185"/>
      <c r="B316" s="28"/>
      <c r="C316" s="24"/>
      <c r="D316" s="27"/>
      <c r="E316" s="27"/>
      <c r="F316" s="27"/>
      <c r="G316" s="28"/>
      <c r="H316" s="29"/>
      <c r="I316" s="58"/>
      <c r="J316" s="38"/>
      <c r="K316" s="274"/>
      <c r="L316" s="275"/>
      <c r="M316" s="274"/>
      <c r="N316" s="34"/>
    </row>
    <row r="317">
      <c r="A317" s="185"/>
      <c r="B317" s="28"/>
      <c r="C317" s="24"/>
      <c r="D317" s="26"/>
      <c r="E317" s="27"/>
      <c r="F317" s="27"/>
      <c r="G317" s="28"/>
      <c r="H317" s="29"/>
      <c r="I317" s="58"/>
      <c r="J317" s="44"/>
      <c r="K317" s="274"/>
      <c r="L317" s="275"/>
      <c r="M317" s="274"/>
      <c r="N317" s="34"/>
    </row>
    <row r="318">
      <c r="A318" s="185"/>
      <c r="B318" s="28"/>
      <c r="C318" s="24"/>
      <c r="D318" s="26"/>
      <c r="E318" s="27"/>
      <c r="F318" s="27"/>
      <c r="G318" s="28"/>
      <c r="H318" s="48"/>
      <c r="I318" s="320"/>
      <c r="J318" s="44"/>
      <c r="K318" s="274"/>
      <c r="L318" s="275"/>
      <c r="M318" s="274"/>
      <c r="N318" s="34"/>
    </row>
    <row r="319">
      <c r="A319" s="185"/>
      <c r="B319" s="28"/>
      <c r="C319" s="24"/>
      <c r="D319" s="27"/>
      <c r="E319" s="27"/>
      <c r="F319" s="27"/>
      <c r="G319" s="28"/>
      <c r="H319" s="48"/>
      <c r="I319" s="53"/>
      <c r="J319" s="44"/>
      <c r="K319" s="274"/>
      <c r="L319" s="275"/>
      <c r="M319" s="274"/>
      <c r="N319" s="34"/>
    </row>
    <row r="320">
      <c r="A320" s="185"/>
      <c r="B320" s="28"/>
      <c r="C320" s="24"/>
      <c r="D320" s="104"/>
      <c r="E320" s="104"/>
      <c r="F320" s="104"/>
      <c r="G320" s="105"/>
      <c r="H320" s="106"/>
      <c r="I320" s="197"/>
      <c r="J320" s="38"/>
      <c r="K320" s="274"/>
      <c r="L320" s="275"/>
      <c r="M320" s="274"/>
      <c r="N320" s="34"/>
    </row>
    <row r="321">
      <c r="A321" s="185"/>
      <c r="B321" s="105"/>
      <c r="C321" s="103"/>
      <c r="D321" s="104"/>
      <c r="E321" s="104"/>
      <c r="F321" s="104"/>
      <c r="G321" s="105"/>
      <c r="H321" s="171"/>
      <c r="I321" s="197"/>
      <c r="J321" s="38"/>
      <c r="K321" s="274"/>
      <c r="L321" s="275"/>
      <c r="M321" s="274"/>
      <c r="N321" s="34"/>
    </row>
    <row r="322">
      <c r="A322" s="185"/>
      <c r="B322" s="28"/>
      <c r="C322" s="24"/>
      <c r="D322" s="27"/>
      <c r="E322" s="27"/>
      <c r="F322" s="27"/>
      <c r="G322" s="28"/>
      <c r="H322" s="29"/>
      <c r="I322" s="58"/>
      <c r="J322" s="38"/>
      <c r="K322" s="274"/>
      <c r="L322" s="275"/>
      <c r="M322" s="274"/>
      <c r="N322" s="34"/>
    </row>
    <row r="323">
      <c r="A323" s="185"/>
      <c r="B323" s="161"/>
      <c r="C323" s="24"/>
      <c r="D323" s="27"/>
      <c r="E323" s="104"/>
      <c r="F323" s="104"/>
      <c r="G323" s="28"/>
      <c r="H323" s="29"/>
      <c r="I323" s="58"/>
      <c r="J323" s="38"/>
      <c r="K323" s="274"/>
      <c r="L323" s="275"/>
      <c r="M323" s="274"/>
      <c r="N323" s="34"/>
    </row>
    <row r="324">
      <c r="A324" s="185"/>
      <c r="B324" s="161"/>
      <c r="C324" s="24"/>
      <c r="D324" s="27"/>
      <c r="E324" s="104"/>
      <c r="F324" s="104"/>
      <c r="G324" s="28"/>
      <c r="H324" s="29"/>
      <c r="I324" s="53"/>
      <c r="J324" s="31"/>
      <c r="K324" s="274"/>
      <c r="L324" s="275"/>
      <c r="M324" s="274"/>
      <c r="N324" s="34"/>
    </row>
    <row r="325">
      <c r="A325" s="185"/>
      <c r="B325" s="175"/>
      <c r="C325" s="24"/>
      <c r="D325" s="27"/>
      <c r="E325" s="27"/>
      <c r="F325" s="27"/>
      <c r="G325" s="28"/>
      <c r="H325" s="29"/>
      <c r="I325" s="197"/>
      <c r="J325" s="187"/>
      <c r="K325" s="274"/>
      <c r="L325" s="275"/>
      <c r="M325" s="274"/>
      <c r="N325" s="34"/>
    </row>
    <row r="326">
      <c r="A326" s="185"/>
      <c r="B326" s="175"/>
      <c r="C326" s="24"/>
      <c r="D326" s="27"/>
      <c r="E326" s="27"/>
      <c r="F326" s="27"/>
      <c r="G326" s="28"/>
      <c r="H326" s="29"/>
      <c r="I326" s="197"/>
      <c r="J326" s="38"/>
      <c r="K326" s="274"/>
      <c r="L326" s="275"/>
      <c r="M326" s="274"/>
      <c r="N326" s="34"/>
    </row>
    <row r="327">
      <c r="A327" s="185"/>
      <c r="B327" s="28"/>
      <c r="C327" s="24"/>
      <c r="D327" s="27"/>
      <c r="E327" s="27"/>
      <c r="F327" s="27"/>
      <c r="G327" s="28"/>
      <c r="H327" s="48"/>
      <c r="I327" s="323"/>
      <c r="J327" s="44"/>
      <c r="K327" s="274"/>
      <c r="L327" s="275"/>
      <c r="M327" s="274"/>
      <c r="N327" s="34"/>
    </row>
    <row r="328">
      <c r="A328" s="185"/>
      <c r="B328" s="28"/>
      <c r="C328" s="24"/>
      <c r="D328" s="27"/>
      <c r="E328" s="27"/>
      <c r="F328" s="27"/>
      <c r="G328" s="28"/>
      <c r="H328" s="48"/>
      <c r="I328" s="199"/>
      <c r="J328" s="44"/>
      <c r="K328" s="274"/>
      <c r="L328" s="275"/>
      <c r="M328" s="274"/>
      <c r="N328" s="34"/>
    </row>
    <row r="329">
      <c r="A329" s="185"/>
      <c r="B329" s="28"/>
      <c r="C329" s="24"/>
      <c r="D329" s="27"/>
      <c r="E329" s="27"/>
      <c r="F329" s="27"/>
      <c r="G329" s="28"/>
      <c r="H329" s="29"/>
      <c r="I329" s="170"/>
      <c r="J329" s="38"/>
      <c r="K329" s="274"/>
      <c r="L329" s="275"/>
      <c r="M329" s="274"/>
      <c r="N329" s="34"/>
    </row>
    <row r="330">
      <c r="A330" s="185"/>
      <c r="B330" s="28"/>
      <c r="C330" s="24"/>
      <c r="D330" s="27"/>
      <c r="E330" s="27"/>
      <c r="F330" s="27"/>
      <c r="G330" s="28"/>
      <c r="H330" s="48"/>
      <c r="I330" s="191"/>
      <c r="J330" s="38"/>
      <c r="K330" s="274"/>
      <c r="L330" s="275"/>
      <c r="M330" s="274"/>
      <c r="N330" s="34"/>
    </row>
    <row r="331">
      <c r="A331" s="185"/>
      <c r="B331" s="43"/>
      <c r="C331" s="41"/>
      <c r="D331" s="42"/>
      <c r="E331" s="42"/>
      <c r="F331" s="42"/>
      <c r="G331" s="43"/>
      <c r="H331" s="67"/>
      <c r="I331" s="172"/>
      <c r="J331" s="38"/>
      <c r="K331" s="274"/>
      <c r="L331" s="275"/>
      <c r="M331" s="274"/>
      <c r="N331" s="34"/>
    </row>
    <row r="332">
      <c r="A332" s="200"/>
      <c r="B332" s="75"/>
      <c r="C332" s="144"/>
      <c r="D332" s="162"/>
      <c r="E332" s="162"/>
      <c r="F332" s="162"/>
      <c r="G332" s="163"/>
      <c r="H332" s="145"/>
      <c r="I332" s="246"/>
      <c r="J332" s="253"/>
      <c r="K332" s="278"/>
      <c r="L332" s="279"/>
      <c r="M332" s="278"/>
      <c r="N332" s="80"/>
    </row>
    <row r="333">
      <c r="A333" s="316"/>
      <c r="B333" s="85"/>
      <c r="C333" s="125"/>
      <c r="D333" s="84"/>
      <c r="E333" s="84"/>
      <c r="F333" s="84"/>
      <c r="G333" s="85"/>
      <c r="H333" s="158"/>
      <c r="I333" s="30"/>
      <c r="J333" s="270"/>
      <c r="K333" s="274"/>
      <c r="L333" s="275"/>
      <c r="M333" s="274"/>
      <c r="N333" s="34"/>
    </row>
    <row r="334">
      <c r="A334" s="185"/>
      <c r="B334" s="238"/>
      <c r="C334" s="239"/>
      <c r="D334" s="157"/>
      <c r="E334" s="157"/>
      <c r="F334" s="157"/>
      <c r="G334" s="28"/>
      <c r="H334" s="29"/>
      <c r="I334" s="293"/>
      <c r="J334" s="38"/>
      <c r="K334" s="274"/>
      <c r="L334" s="275"/>
      <c r="M334" s="274"/>
      <c r="N334" s="34"/>
    </row>
    <row r="335">
      <c r="A335" s="185"/>
      <c r="B335" s="28"/>
      <c r="C335" s="24"/>
      <c r="D335" s="27"/>
      <c r="E335" s="27"/>
      <c r="F335" s="27"/>
      <c r="G335" s="28"/>
      <c r="H335" s="29"/>
      <c r="I335" s="293"/>
      <c r="J335" s="38"/>
      <c r="K335" s="274"/>
      <c r="L335" s="275"/>
      <c r="M335" s="274"/>
      <c r="N335" s="34"/>
    </row>
    <row r="336">
      <c r="A336" s="185"/>
      <c r="B336" s="159"/>
      <c r="C336" s="57"/>
      <c r="D336" s="331"/>
      <c r="E336" s="332"/>
      <c r="F336" s="332"/>
      <c r="G336" s="159"/>
      <c r="H336" s="258"/>
      <c r="I336" s="293"/>
      <c r="J336" s="333"/>
      <c r="K336" s="274"/>
      <c r="L336" s="275"/>
      <c r="M336" s="274"/>
      <c r="N336" s="34"/>
    </row>
    <row r="337">
      <c r="A337" s="185"/>
      <c r="B337" s="28"/>
      <c r="C337" s="24"/>
      <c r="D337" s="27"/>
      <c r="E337" s="27"/>
      <c r="F337" s="27"/>
      <c r="G337" s="28"/>
      <c r="H337" s="29"/>
      <c r="I337" s="293"/>
      <c r="J337" s="44"/>
      <c r="K337" s="274"/>
      <c r="L337" s="275"/>
      <c r="M337" s="274"/>
      <c r="N337" s="34"/>
    </row>
    <row r="338">
      <c r="A338" s="185"/>
      <c r="B338" s="28"/>
      <c r="C338" s="24"/>
      <c r="D338" s="27"/>
      <c r="E338" s="27"/>
      <c r="F338" s="27"/>
      <c r="G338" s="28"/>
      <c r="H338" s="48"/>
      <c r="I338" s="319"/>
      <c r="J338" s="38"/>
      <c r="K338" s="274"/>
      <c r="L338" s="275"/>
      <c r="M338" s="274"/>
      <c r="N338" s="34"/>
    </row>
    <row r="339">
      <c r="A339" s="185"/>
      <c r="B339" s="28"/>
      <c r="C339" s="24"/>
      <c r="D339" s="104"/>
      <c r="E339" s="104"/>
      <c r="F339" s="104"/>
      <c r="G339" s="105"/>
      <c r="H339" s="171"/>
      <c r="I339" s="197"/>
      <c r="J339" s="38"/>
      <c r="K339" s="274"/>
      <c r="L339" s="275"/>
      <c r="M339" s="274"/>
      <c r="N339" s="34"/>
    </row>
    <row r="340">
      <c r="A340" s="185"/>
      <c r="B340" s="105"/>
      <c r="C340" s="103"/>
      <c r="D340" s="104"/>
      <c r="E340" s="104"/>
      <c r="F340" s="104"/>
      <c r="G340" s="105"/>
      <c r="H340" s="171"/>
      <c r="I340" s="197"/>
      <c r="J340" s="38"/>
      <c r="K340" s="274"/>
      <c r="L340" s="275"/>
      <c r="M340" s="274"/>
      <c r="N340" s="34"/>
    </row>
    <row r="341">
      <c r="A341" s="185"/>
      <c r="B341" s="105"/>
      <c r="C341" s="103"/>
      <c r="D341" s="104"/>
      <c r="E341" s="104"/>
      <c r="F341" s="104"/>
      <c r="G341" s="105"/>
      <c r="H341" s="171"/>
      <c r="I341" s="197"/>
      <c r="J341" s="38"/>
      <c r="K341" s="274"/>
      <c r="L341" s="275"/>
      <c r="M341" s="274"/>
      <c r="N341" s="34"/>
    </row>
    <row r="342">
      <c r="A342" s="185"/>
      <c r="B342" s="105"/>
      <c r="C342" s="103"/>
      <c r="D342" s="104"/>
      <c r="E342" s="104"/>
      <c r="F342" s="104"/>
      <c r="G342" s="105"/>
      <c r="H342" s="171"/>
      <c r="I342" s="197"/>
      <c r="J342" s="38"/>
      <c r="K342" s="274"/>
      <c r="L342" s="275"/>
      <c r="M342" s="274"/>
      <c r="N342" s="34"/>
    </row>
    <row r="343">
      <c r="A343" s="185"/>
      <c r="B343" s="334"/>
      <c r="C343" s="24"/>
      <c r="D343" s="27"/>
      <c r="E343" s="27"/>
      <c r="F343" s="28"/>
      <c r="G343" s="28"/>
      <c r="H343" s="29"/>
      <c r="I343" s="58"/>
      <c r="J343" s="31"/>
      <c r="K343" s="274"/>
      <c r="L343" s="275"/>
      <c r="M343" s="274"/>
      <c r="N343" s="34"/>
    </row>
    <row r="344">
      <c r="A344" s="185"/>
      <c r="B344" s="28"/>
      <c r="C344" s="24"/>
      <c r="D344" s="27"/>
      <c r="E344" s="27"/>
      <c r="F344" s="27"/>
      <c r="G344" s="28"/>
      <c r="H344" s="29"/>
      <c r="I344" s="197"/>
      <c r="J344" s="44"/>
      <c r="K344" s="274"/>
      <c r="L344" s="275"/>
      <c r="M344" s="274"/>
      <c r="N344" s="34"/>
    </row>
    <row r="345">
      <c r="A345" s="185"/>
      <c r="B345" s="28"/>
      <c r="C345" s="239"/>
      <c r="D345" s="157"/>
      <c r="E345" s="157"/>
      <c r="F345" s="157"/>
      <c r="G345" s="28"/>
      <c r="H345" s="29"/>
      <c r="I345" s="197"/>
      <c r="J345" s="38"/>
      <c r="K345" s="274"/>
      <c r="L345" s="275"/>
      <c r="M345" s="274"/>
      <c r="N345" s="34"/>
    </row>
    <row r="346">
      <c r="A346" s="185"/>
      <c r="B346" s="28"/>
      <c r="C346" s="24"/>
      <c r="D346" s="27"/>
      <c r="E346" s="27"/>
      <c r="F346" s="27"/>
      <c r="G346" s="28"/>
      <c r="H346" s="29"/>
      <c r="I346" s="197"/>
      <c r="J346" s="44"/>
      <c r="K346" s="274"/>
      <c r="L346" s="275"/>
      <c r="M346" s="274"/>
      <c r="N346" s="34"/>
    </row>
    <row r="347">
      <c r="A347" s="185"/>
      <c r="B347" s="28"/>
      <c r="C347" s="24"/>
      <c r="D347" s="27"/>
      <c r="E347" s="27"/>
      <c r="F347" s="27"/>
      <c r="G347" s="28"/>
      <c r="H347" s="29"/>
      <c r="I347" s="197"/>
      <c r="J347" s="44"/>
      <c r="K347" s="274"/>
      <c r="L347" s="275"/>
      <c r="M347" s="274"/>
      <c r="N347" s="34"/>
    </row>
    <row r="348">
      <c r="A348" s="185"/>
      <c r="B348" s="28"/>
      <c r="C348" s="24"/>
      <c r="D348" s="27"/>
      <c r="E348" s="27"/>
      <c r="F348" s="27"/>
      <c r="G348" s="28"/>
      <c r="H348" s="48"/>
      <c r="I348" s="323"/>
      <c r="J348" s="44"/>
      <c r="K348" s="274"/>
      <c r="L348" s="275"/>
      <c r="M348" s="274"/>
      <c r="N348" s="34"/>
    </row>
    <row r="349">
      <c r="A349" s="185"/>
      <c r="B349" s="28"/>
      <c r="C349" s="24"/>
      <c r="D349" s="27"/>
      <c r="E349" s="27"/>
      <c r="F349" s="27"/>
      <c r="G349" s="28"/>
      <c r="H349" s="29"/>
      <c r="I349" s="170"/>
      <c r="J349" s="38"/>
      <c r="K349" s="274"/>
      <c r="L349" s="275"/>
      <c r="M349" s="274"/>
      <c r="N349" s="34"/>
    </row>
    <row r="350">
      <c r="A350" s="185"/>
      <c r="B350" s="28"/>
      <c r="C350" s="24"/>
      <c r="D350" s="27"/>
      <c r="E350" s="27"/>
      <c r="F350" s="27"/>
      <c r="G350" s="28"/>
      <c r="H350" s="48"/>
      <c r="I350" s="170"/>
      <c r="J350" s="38"/>
      <c r="K350" s="274"/>
      <c r="L350" s="275"/>
      <c r="M350" s="274"/>
      <c r="N350" s="34"/>
    </row>
    <row r="351">
      <c r="A351" s="185"/>
      <c r="B351" s="43"/>
      <c r="C351" s="41"/>
      <c r="D351" s="42"/>
      <c r="E351" s="42"/>
      <c r="F351" s="42"/>
      <c r="G351" s="43"/>
      <c r="H351" s="67"/>
      <c r="I351" s="172"/>
      <c r="J351" s="38"/>
      <c r="K351" s="274"/>
      <c r="L351" s="275"/>
      <c r="M351" s="274"/>
      <c r="N351" s="34"/>
    </row>
    <row r="352">
      <c r="A352" s="200"/>
      <c r="B352" s="75"/>
      <c r="C352" s="144"/>
      <c r="D352" s="162"/>
      <c r="E352" s="162"/>
      <c r="F352" s="162"/>
      <c r="G352" s="163"/>
      <c r="H352" s="145"/>
      <c r="I352" s="246"/>
      <c r="J352" s="253"/>
      <c r="K352" s="278"/>
      <c r="L352" s="279"/>
      <c r="M352" s="278"/>
      <c r="N352" s="80"/>
    </row>
    <row r="353">
      <c r="A353" s="316"/>
      <c r="B353" s="85"/>
      <c r="C353" s="335"/>
      <c r="D353" s="336"/>
      <c r="E353" s="336"/>
      <c r="F353" s="337"/>
      <c r="G353" s="337"/>
      <c r="H353" s="338"/>
      <c r="I353" s="339"/>
      <c r="J353" s="340"/>
      <c r="K353" s="274"/>
      <c r="L353" s="275"/>
      <c r="M353" s="274"/>
      <c r="N353" s="34"/>
    </row>
    <row r="354">
      <c r="A354" s="185"/>
      <c r="B354" s="28"/>
      <c r="C354" s="297"/>
      <c r="D354" s="341"/>
      <c r="E354" s="299"/>
      <c r="F354" s="299"/>
      <c r="G354" s="161"/>
      <c r="H354" s="300"/>
      <c r="I354" s="198"/>
      <c r="J354" s="342"/>
      <c r="K354" s="274"/>
      <c r="L354" s="275"/>
      <c r="M354" s="274"/>
      <c r="N354" s="34"/>
    </row>
    <row r="355">
      <c r="A355" s="185"/>
      <c r="B355" s="28"/>
      <c r="C355" s="24"/>
      <c r="D355" s="157"/>
      <c r="E355" s="157"/>
      <c r="F355" s="157"/>
      <c r="G355" s="238"/>
      <c r="H355" s="48"/>
      <c r="I355" s="199"/>
      <c r="J355" s="38"/>
      <c r="K355" s="274"/>
      <c r="L355" s="275"/>
      <c r="M355" s="274"/>
      <c r="N355" s="34"/>
    </row>
    <row r="356">
      <c r="A356" s="185"/>
      <c r="B356" s="28"/>
      <c r="C356" s="24"/>
      <c r="D356" s="27"/>
      <c r="E356" s="27"/>
      <c r="F356" s="27"/>
      <c r="G356" s="28"/>
      <c r="H356" s="29"/>
      <c r="I356" s="197"/>
      <c r="J356" s="44"/>
      <c r="K356" s="274"/>
      <c r="L356" s="275"/>
      <c r="M356" s="274"/>
      <c r="N356" s="34"/>
    </row>
    <row r="357">
      <c r="A357" s="185"/>
      <c r="B357" s="28"/>
      <c r="C357" s="24"/>
      <c r="D357" s="27"/>
      <c r="E357" s="27"/>
      <c r="F357" s="27"/>
      <c r="G357" s="28"/>
      <c r="H357" s="48"/>
      <c r="I357" s="199"/>
      <c r="J357" s="343"/>
      <c r="K357" s="274"/>
      <c r="L357" s="275"/>
      <c r="M357" s="274"/>
      <c r="N357" s="34"/>
    </row>
    <row r="358">
      <c r="A358" s="185"/>
      <c r="B358" s="28"/>
      <c r="C358" s="24"/>
      <c r="D358" s="104"/>
      <c r="E358" s="104"/>
      <c r="F358" s="104"/>
      <c r="G358" s="105"/>
      <c r="H358" s="106"/>
      <c r="I358" s="199"/>
      <c r="J358" s="38"/>
      <c r="K358" s="274"/>
      <c r="L358" s="275"/>
      <c r="M358" s="274"/>
      <c r="N358" s="34"/>
    </row>
    <row r="359">
      <c r="A359" s="185"/>
      <c r="B359" s="28"/>
      <c r="C359" s="24"/>
      <c r="D359" s="104"/>
      <c r="E359" s="104"/>
      <c r="F359" s="104"/>
      <c r="G359" s="105"/>
      <c r="H359" s="171"/>
      <c r="I359" s="197"/>
      <c r="J359" s="38"/>
      <c r="K359" s="274"/>
      <c r="L359" s="275"/>
      <c r="M359" s="274"/>
      <c r="N359" s="34"/>
    </row>
    <row r="360">
      <c r="A360" s="185"/>
      <c r="B360" s="105"/>
      <c r="C360" s="103"/>
      <c r="D360" s="104"/>
      <c r="E360" s="104"/>
      <c r="F360" s="104"/>
      <c r="G360" s="105"/>
      <c r="H360" s="171"/>
      <c r="I360" s="197"/>
      <c r="J360" s="38"/>
      <c r="K360" s="274"/>
      <c r="L360" s="275"/>
      <c r="M360" s="274"/>
      <c r="N360" s="34"/>
    </row>
    <row r="361">
      <c r="A361" s="185"/>
      <c r="B361" s="105"/>
      <c r="C361" s="103"/>
      <c r="D361" s="104"/>
      <c r="E361" s="104"/>
      <c r="F361" s="104"/>
      <c r="G361" s="105"/>
      <c r="H361" s="171"/>
      <c r="I361" s="197"/>
      <c r="J361" s="38"/>
      <c r="K361" s="274"/>
      <c r="L361" s="275"/>
      <c r="M361" s="274"/>
      <c r="N361" s="34"/>
    </row>
    <row r="362">
      <c r="A362" s="185"/>
      <c r="B362" s="161"/>
      <c r="C362" s="24"/>
      <c r="D362" s="27"/>
      <c r="E362" s="27"/>
      <c r="F362" s="27"/>
      <c r="G362" s="28"/>
      <c r="H362" s="29"/>
      <c r="I362" s="58"/>
      <c r="J362" s="31"/>
      <c r="K362" s="274"/>
      <c r="L362" s="275"/>
      <c r="M362" s="274"/>
      <c r="N362" s="34"/>
    </row>
    <row r="363">
      <c r="A363" s="185"/>
      <c r="B363" s="28"/>
      <c r="C363" s="24"/>
      <c r="D363" s="157"/>
      <c r="E363" s="157"/>
      <c r="F363" s="157"/>
      <c r="G363" s="238"/>
      <c r="H363" s="29"/>
      <c r="I363" s="197"/>
      <c r="J363" s="38"/>
      <c r="K363" s="274"/>
      <c r="L363" s="275"/>
      <c r="M363" s="274"/>
      <c r="N363" s="34"/>
    </row>
    <row r="364">
      <c r="A364" s="185"/>
      <c r="B364" s="161"/>
      <c r="C364" s="297"/>
      <c r="D364" s="299"/>
      <c r="E364" s="299"/>
      <c r="F364" s="299"/>
      <c r="G364" s="161"/>
      <c r="H364" s="300"/>
      <c r="I364" s="324"/>
      <c r="J364" s="306"/>
      <c r="K364" s="274"/>
      <c r="L364" s="275"/>
      <c r="M364" s="274"/>
      <c r="N364" s="34"/>
    </row>
    <row r="365">
      <c r="A365" s="185"/>
      <c r="B365" s="28"/>
      <c r="C365" s="24"/>
      <c r="D365" s="37"/>
      <c r="E365" s="27"/>
      <c r="F365" s="27"/>
      <c r="G365" s="28"/>
      <c r="H365" s="29"/>
      <c r="I365" s="197"/>
      <c r="J365" s="44"/>
      <c r="K365" s="274"/>
      <c r="L365" s="275"/>
      <c r="M365" s="274"/>
      <c r="N365" s="34"/>
    </row>
    <row r="366">
      <c r="A366" s="185"/>
      <c r="B366" s="344"/>
      <c r="C366" s="345"/>
      <c r="D366" s="27"/>
      <c r="E366" s="27"/>
      <c r="F366" s="27"/>
      <c r="G366" s="344"/>
      <c r="H366" s="29"/>
      <c r="I366" s="197"/>
      <c r="J366" s="330"/>
      <c r="K366" s="274"/>
      <c r="L366" s="275"/>
      <c r="M366" s="274"/>
      <c r="N366" s="34"/>
    </row>
    <row r="367">
      <c r="A367" s="185"/>
      <c r="B367" s="28"/>
      <c r="C367" s="24"/>
      <c r="D367" s="27"/>
      <c r="E367" s="27"/>
      <c r="F367" s="27"/>
      <c r="G367" s="28"/>
      <c r="H367" s="48"/>
      <c r="I367" s="323"/>
      <c r="J367" s="44"/>
      <c r="K367" s="274"/>
      <c r="L367" s="275"/>
      <c r="M367" s="274"/>
      <c r="N367" s="34"/>
    </row>
    <row r="368">
      <c r="A368" s="185"/>
      <c r="B368" s="28"/>
      <c r="C368" s="24"/>
      <c r="D368" s="27"/>
      <c r="E368" s="27"/>
      <c r="F368" s="27"/>
      <c r="G368" s="28"/>
      <c r="H368" s="48"/>
      <c r="I368" s="170"/>
      <c r="J368" s="38"/>
      <c r="K368" s="274"/>
      <c r="L368" s="275"/>
      <c r="M368" s="274"/>
      <c r="N368" s="34"/>
    </row>
    <row r="369">
      <c r="A369" s="200"/>
      <c r="B369" s="75"/>
      <c r="C369" s="144"/>
      <c r="D369" s="162"/>
      <c r="E369" s="162"/>
      <c r="F369" s="162"/>
      <c r="G369" s="163"/>
      <c r="H369" s="145"/>
      <c r="I369" s="246"/>
      <c r="J369" s="253"/>
      <c r="K369" s="278"/>
      <c r="L369" s="279"/>
      <c r="M369" s="278"/>
      <c r="N369" s="80"/>
    </row>
    <row r="370">
      <c r="A370" s="316"/>
      <c r="B370" s="337"/>
      <c r="C370" s="335"/>
      <c r="D370" s="336"/>
      <c r="E370" s="336"/>
      <c r="F370" s="336"/>
      <c r="G370" s="337"/>
      <c r="H370" s="346"/>
      <c r="I370" s="347"/>
      <c r="J370" s="87"/>
      <c r="K370" s="274"/>
      <c r="L370" s="275"/>
      <c r="M370" s="274"/>
      <c r="N370" s="34"/>
    </row>
    <row r="371">
      <c r="A371" s="185"/>
      <c r="B371" s="348"/>
      <c r="C371" s="349"/>
      <c r="D371" s="350"/>
      <c r="E371" s="350"/>
      <c r="F371" s="350"/>
      <c r="G371" s="348"/>
      <c r="H371" s="351"/>
      <c r="I371" s="352"/>
      <c r="J371" s="38"/>
      <c r="K371" s="274"/>
      <c r="L371" s="275"/>
      <c r="M371" s="274"/>
      <c r="N371" s="34"/>
    </row>
    <row r="372">
      <c r="A372" s="185"/>
      <c r="B372" s="334"/>
      <c r="C372" s="349"/>
      <c r="D372" s="350"/>
      <c r="E372" s="350"/>
      <c r="F372" s="350"/>
      <c r="G372" s="334"/>
      <c r="H372" s="351"/>
      <c r="I372" s="352"/>
      <c r="J372" s="38"/>
      <c r="K372" s="274"/>
      <c r="L372" s="275"/>
      <c r="M372" s="274"/>
      <c r="N372" s="34"/>
    </row>
    <row r="373">
      <c r="A373" s="185"/>
      <c r="B373" s="353"/>
      <c r="C373" s="297"/>
      <c r="D373" s="299"/>
      <c r="E373" s="299"/>
      <c r="F373" s="299"/>
      <c r="G373" s="334"/>
      <c r="H373" s="354"/>
      <c r="I373" s="352"/>
      <c r="J373" s="38"/>
      <c r="K373" s="274"/>
      <c r="L373" s="275"/>
      <c r="M373" s="274"/>
      <c r="N373" s="34"/>
    </row>
    <row r="374">
      <c r="A374" s="185"/>
      <c r="B374" s="161"/>
      <c r="C374" s="297"/>
      <c r="D374" s="299"/>
      <c r="E374" s="299"/>
      <c r="F374" s="299"/>
      <c r="G374" s="161"/>
      <c r="H374" s="354"/>
      <c r="I374" s="352"/>
      <c r="J374" s="44"/>
      <c r="K374" s="274"/>
      <c r="L374" s="275"/>
      <c r="M374" s="274"/>
      <c r="N374" s="34"/>
    </row>
    <row r="375">
      <c r="A375" s="185"/>
      <c r="B375" s="161"/>
      <c r="C375" s="297"/>
      <c r="D375" s="299"/>
      <c r="E375" s="299"/>
      <c r="F375" s="299"/>
      <c r="G375" s="161"/>
      <c r="H375" s="355"/>
      <c r="I375" s="356"/>
      <c r="J375" s="44"/>
      <c r="K375" s="274"/>
      <c r="L375" s="275"/>
      <c r="M375" s="274"/>
      <c r="N375" s="34"/>
    </row>
    <row r="376">
      <c r="A376" s="185"/>
      <c r="B376" s="161"/>
      <c r="C376" s="297"/>
      <c r="D376" s="299"/>
      <c r="E376" s="299"/>
      <c r="F376" s="299"/>
      <c r="G376" s="161"/>
      <c r="H376" s="354"/>
      <c r="I376" s="352"/>
      <c r="J376" s="44"/>
      <c r="K376" s="274"/>
      <c r="L376" s="275"/>
      <c r="M376" s="274"/>
      <c r="N376" s="34"/>
    </row>
    <row r="377">
      <c r="A377" s="185"/>
      <c r="B377" s="161"/>
      <c r="C377" s="297"/>
      <c r="D377" s="299"/>
      <c r="E377" s="299"/>
      <c r="F377" s="299"/>
      <c r="G377" s="161"/>
      <c r="H377" s="354"/>
      <c r="I377" s="352"/>
      <c r="J377" s="38"/>
      <c r="K377" s="274"/>
      <c r="L377" s="275"/>
      <c r="M377" s="274"/>
      <c r="N377" s="34"/>
    </row>
    <row r="378">
      <c r="A378" s="185"/>
      <c r="B378" s="161"/>
      <c r="C378" s="297"/>
      <c r="D378" s="357"/>
      <c r="E378" s="357"/>
      <c r="F378" s="357"/>
      <c r="G378" s="358"/>
      <c r="H378" s="359"/>
      <c r="I378" s="360"/>
      <c r="J378" s="38"/>
      <c r="K378" s="274"/>
      <c r="L378" s="275"/>
      <c r="M378" s="274"/>
      <c r="N378" s="34"/>
    </row>
    <row r="379">
      <c r="A379" s="185"/>
      <c r="B379" s="358"/>
      <c r="C379" s="361"/>
      <c r="D379" s="357"/>
      <c r="E379" s="357"/>
      <c r="F379" s="357"/>
      <c r="G379" s="358"/>
      <c r="H379" s="362"/>
      <c r="I379" s="363"/>
      <c r="J379" s="38"/>
      <c r="K379" s="274"/>
      <c r="L379" s="275"/>
      <c r="M379" s="274"/>
      <c r="N379" s="34"/>
    </row>
    <row r="380">
      <c r="A380" s="185"/>
      <c r="B380" s="358"/>
      <c r="C380" s="361"/>
      <c r="D380" s="357"/>
      <c r="E380" s="357"/>
      <c r="F380" s="357"/>
      <c r="G380" s="358"/>
      <c r="H380" s="362"/>
      <c r="I380" s="363"/>
      <c r="J380" s="38"/>
      <c r="K380" s="274"/>
      <c r="L380" s="275"/>
      <c r="M380" s="274"/>
      <c r="N380" s="34"/>
    </row>
    <row r="381">
      <c r="A381" s="185"/>
      <c r="B381" s="161"/>
      <c r="C381" s="297"/>
      <c r="D381" s="299"/>
      <c r="E381" s="299"/>
      <c r="F381" s="299"/>
      <c r="G381" s="161"/>
      <c r="H381" s="354"/>
      <c r="I381" s="364"/>
      <c r="J381" s="31"/>
      <c r="K381" s="274"/>
      <c r="L381" s="275"/>
      <c r="M381" s="274"/>
      <c r="N381" s="34"/>
    </row>
    <row r="382">
      <c r="A382" s="185"/>
      <c r="B382" s="161"/>
      <c r="C382" s="297"/>
      <c r="D382" s="299"/>
      <c r="E382" s="299"/>
      <c r="F382" s="299"/>
      <c r="G382" s="161"/>
      <c r="H382" s="354"/>
      <c r="I382" s="363"/>
      <c r="J382" s="44"/>
      <c r="K382" s="274"/>
      <c r="L382" s="275"/>
      <c r="M382" s="274"/>
      <c r="N382" s="34"/>
    </row>
    <row r="383">
      <c r="A383" s="185"/>
      <c r="B383" s="161"/>
      <c r="C383" s="297"/>
      <c r="D383" s="299"/>
      <c r="E383" s="299"/>
      <c r="F383" s="299"/>
      <c r="G383" s="161"/>
      <c r="H383" s="354"/>
      <c r="I383" s="363"/>
      <c r="J383" s="44"/>
      <c r="K383" s="274"/>
      <c r="L383" s="275"/>
      <c r="M383" s="274"/>
      <c r="N383" s="34"/>
    </row>
    <row r="384">
      <c r="A384" s="185"/>
      <c r="B384" s="353"/>
      <c r="C384" s="297"/>
      <c r="D384" s="299"/>
      <c r="E384" s="299"/>
      <c r="F384" s="299"/>
      <c r="G384" s="161"/>
      <c r="H384" s="354"/>
      <c r="I384" s="363"/>
      <c r="J384" s="365"/>
      <c r="K384" s="274"/>
      <c r="L384" s="275"/>
      <c r="M384" s="274"/>
      <c r="N384" s="34"/>
    </row>
    <row r="385">
      <c r="A385" s="185"/>
      <c r="B385" s="353"/>
      <c r="C385" s="297"/>
      <c r="D385" s="299"/>
      <c r="E385" s="299"/>
      <c r="F385" s="299"/>
      <c r="G385" s="161"/>
      <c r="H385" s="354"/>
      <c r="I385" s="363"/>
      <c r="J385" s="365"/>
      <c r="K385" s="274"/>
      <c r="L385" s="275"/>
      <c r="M385" s="274"/>
      <c r="N385" s="34"/>
    </row>
    <row r="386">
      <c r="A386" s="185"/>
      <c r="B386" s="161"/>
      <c r="C386" s="297"/>
      <c r="D386" s="299"/>
      <c r="E386" s="299"/>
      <c r="F386" s="299"/>
      <c r="G386" s="161"/>
      <c r="H386" s="355"/>
      <c r="I386" s="366"/>
      <c r="J386" s="44"/>
      <c r="K386" s="274"/>
      <c r="L386" s="275"/>
      <c r="M386" s="274"/>
      <c r="N386" s="34"/>
    </row>
    <row r="387">
      <c r="A387" s="185"/>
      <c r="B387" s="161"/>
      <c r="C387" s="297"/>
      <c r="D387" s="299"/>
      <c r="E387" s="299"/>
      <c r="F387" s="299"/>
      <c r="G387" s="161"/>
      <c r="H387" s="304"/>
      <c r="I387" s="199"/>
      <c r="J387" s="44"/>
      <c r="K387" s="274"/>
      <c r="L387" s="275"/>
      <c r="M387" s="274"/>
      <c r="N387" s="34"/>
    </row>
    <row r="388">
      <c r="A388" s="185"/>
      <c r="B388" s="161"/>
      <c r="C388" s="297"/>
      <c r="D388" s="299"/>
      <c r="E388" s="299"/>
      <c r="F388" s="299"/>
      <c r="G388" s="161"/>
      <c r="H388" s="300"/>
      <c r="I388" s="191"/>
      <c r="J388" s="44"/>
      <c r="K388" s="274"/>
      <c r="L388" s="275"/>
      <c r="M388" s="274"/>
      <c r="N388" s="34"/>
    </row>
    <row r="389">
      <c r="A389" s="185"/>
      <c r="B389" s="28"/>
      <c r="C389" s="24"/>
      <c r="D389" s="27"/>
      <c r="E389" s="27"/>
      <c r="F389" s="27"/>
      <c r="G389" s="28"/>
      <c r="H389" s="29"/>
      <c r="I389" s="170"/>
      <c r="J389" s="38"/>
      <c r="K389" s="274"/>
      <c r="L389" s="275"/>
      <c r="M389" s="274"/>
      <c r="N389" s="34"/>
    </row>
    <row r="390">
      <c r="A390" s="185"/>
      <c r="B390" s="28"/>
      <c r="C390" s="24"/>
      <c r="D390" s="27"/>
      <c r="E390" s="27"/>
      <c r="F390" s="27"/>
      <c r="G390" s="28"/>
      <c r="H390" s="48"/>
      <c r="I390" s="170"/>
      <c r="J390" s="38"/>
      <c r="K390" s="274"/>
      <c r="L390" s="275"/>
      <c r="M390" s="274"/>
      <c r="N390" s="34"/>
    </row>
    <row r="391">
      <c r="A391" s="200"/>
      <c r="B391" s="75"/>
      <c r="C391" s="144"/>
      <c r="D391" s="162"/>
      <c r="E391" s="162"/>
      <c r="F391" s="162"/>
      <c r="G391" s="163"/>
      <c r="H391" s="145"/>
      <c r="I391" s="246"/>
      <c r="J391" s="253"/>
      <c r="K391" s="278"/>
      <c r="L391" s="279"/>
      <c r="M391" s="278"/>
      <c r="N391" s="80"/>
    </row>
    <row r="392">
      <c r="A392" s="316"/>
      <c r="B392" s="28"/>
      <c r="C392" s="24"/>
      <c r="D392" s="27"/>
      <c r="E392" s="27"/>
      <c r="F392" s="26"/>
      <c r="G392" s="28"/>
      <c r="H392" s="29"/>
      <c r="I392" s="347"/>
      <c r="J392" s="87"/>
      <c r="K392" s="274"/>
      <c r="L392" s="275"/>
      <c r="M392" s="274"/>
      <c r="N392" s="34"/>
    </row>
    <row r="393">
      <c r="A393" s="185"/>
      <c r="B393" s="28"/>
      <c r="C393" s="24"/>
      <c r="D393" s="27"/>
      <c r="E393" s="27"/>
      <c r="F393" s="27"/>
      <c r="G393" s="28"/>
      <c r="H393" s="129"/>
      <c r="I393" s="363"/>
      <c r="J393" s="38"/>
      <c r="K393" s="274"/>
      <c r="L393" s="275"/>
      <c r="M393" s="274"/>
      <c r="N393" s="34"/>
    </row>
    <row r="394">
      <c r="A394" s="185"/>
      <c r="B394" s="28"/>
      <c r="C394" s="24"/>
      <c r="D394" s="27"/>
      <c r="E394" s="27"/>
      <c r="F394" s="27"/>
      <c r="G394" s="28"/>
      <c r="H394" s="29"/>
      <c r="I394" s="363"/>
      <c r="J394" s="38"/>
      <c r="K394" s="274"/>
      <c r="L394" s="275"/>
      <c r="M394" s="274"/>
      <c r="N394" s="34"/>
    </row>
    <row r="395">
      <c r="A395" s="185"/>
      <c r="B395" s="367"/>
      <c r="C395" s="24"/>
      <c r="D395" s="27"/>
      <c r="E395" s="27"/>
      <c r="F395" s="27"/>
      <c r="G395" s="28"/>
      <c r="H395" s="29"/>
      <c r="I395" s="363"/>
      <c r="J395" s="44"/>
      <c r="K395" s="274"/>
      <c r="L395" s="275"/>
      <c r="M395" s="274"/>
      <c r="N395" s="34"/>
    </row>
    <row r="396">
      <c r="A396" s="185"/>
      <c r="B396" s="28"/>
      <c r="C396" s="24"/>
      <c r="D396" s="27"/>
      <c r="E396" s="27"/>
      <c r="F396" s="27"/>
      <c r="G396" s="28"/>
      <c r="H396" s="29"/>
      <c r="I396" s="363"/>
      <c r="J396" s="44"/>
      <c r="K396" s="274"/>
      <c r="L396" s="275"/>
      <c r="M396" s="274"/>
      <c r="N396" s="34"/>
    </row>
    <row r="397">
      <c r="A397" s="185"/>
      <c r="B397" s="28"/>
      <c r="C397" s="24"/>
      <c r="D397" s="27"/>
      <c r="E397" s="27"/>
      <c r="F397" s="27"/>
      <c r="G397" s="28"/>
      <c r="H397" s="29"/>
      <c r="I397" s="363"/>
      <c r="J397" s="38"/>
      <c r="K397" s="274"/>
      <c r="L397" s="275"/>
      <c r="M397" s="274"/>
      <c r="N397" s="34"/>
    </row>
    <row r="398">
      <c r="A398" s="185"/>
      <c r="B398" s="28"/>
      <c r="C398" s="24"/>
      <c r="D398" s="104"/>
      <c r="E398" s="104"/>
      <c r="F398" s="104"/>
      <c r="G398" s="105"/>
      <c r="H398" s="106"/>
      <c r="I398" s="368"/>
      <c r="J398" s="38"/>
      <c r="K398" s="274"/>
      <c r="L398" s="275"/>
      <c r="M398" s="274"/>
      <c r="N398" s="34"/>
    </row>
    <row r="399">
      <c r="A399" s="185"/>
      <c r="B399" s="105"/>
      <c r="C399" s="103"/>
      <c r="D399" s="104"/>
      <c r="E399" s="104"/>
      <c r="F399" s="104"/>
      <c r="G399" s="105"/>
      <c r="H399" s="171"/>
      <c r="I399" s="363"/>
      <c r="J399" s="38"/>
      <c r="K399" s="274"/>
      <c r="L399" s="275"/>
      <c r="M399" s="274"/>
      <c r="N399" s="34"/>
    </row>
    <row r="400">
      <c r="A400" s="185"/>
      <c r="B400" s="105"/>
      <c r="C400" s="103"/>
      <c r="D400" s="104"/>
      <c r="E400" s="104"/>
      <c r="F400" s="104"/>
      <c r="G400" s="105"/>
      <c r="H400" s="171"/>
      <c r="I400" s="363"/>
      <c r="J400" s="369"/>
      <c r="K400" s="274"/>
      <c r="L400" s="275"/>
      <c r="M400" s="274"/>
      <c r="N400" s="34"/>
    </row>
    <row r="401">
      <c r="A401" s="185"/>
      <c r="B401" s="370"/>
      <c r="C401" s="239"/>
      <c r="D401" s="157"/>
      <c r="E401" s="157"/>
      <c r="F401" s="157"/>
      <c r="G401" s="238"/>
      <c r="H401" s="93"/>
      <c r="I401" s="347"/>
      <c r="J401" s="284"/>
      <c r="K401" s="274"/>
      <c r="L401" s="275"/>
      <c r="M401" s="274"/>
      <c r="N401" s="34"/>
    </row>
    <row r="402">
      <c r="A402" s="185"/>
      <c r="B402" s="238"/>
      <c r="C402" s="239"/>
      <c r="D402" s="157"/>
      <c r="E402" s="157"/>
      <c r="F402" s="157"/>
      <c r="G402" s="238"/>
      <c r="H402" s="93"/>
      <c r="I402" s="364"/>
      <c r="J402" s="284"/>
      <c r="K402" s="274"/>
      <c r="L402" s="275"/>
      <c r="M402" s="274"/>
      <c r="N402" s="34"/>
    </row>
    <row r="403">
      <c r="A403" s="185"/>
      <c r="B403" s="138"/>
      <c r="C403" s="24"/>
      <c r="D403" s="137"/>
      <c r="E403" s="27"/>
      <c r="F403" s="27"/>
      <c r="G403" s="28"/>
      <c r="H403" s="132"/>
      <c r="I403" s="364"/>
      <c r="J403" s="371"/>
      <c r="K403" s="274"/>
      <c r="L403" s="275"/>
      <c r="M403" s="274"/>
      <c r="N403" s="34"/>
    </row>
    <row r="404">
      <c r="A404" s="185"/>
      <c r="B404" s="28"/>
      <c r="C404" s="24"/>
      <c r="D404" s="27"/>
      <c r="E404" s="27"/>
      <c r="F404" s="27"/>
      <c r="G404" s="28"/>
      <c r="H404" s="129"/>
      <c r="I404" s="364"/>
      <c r="J404" s="372"/>
      <c r="K404" s="274"/>
      <c r="L404" s="275"/>
      <c r="M404" s="274"/>
      <c r="N404" s="34"/>
    </row>
    <row r="405">
      <c r="A405" s="185"/>
      <c r="B405" s="28"/>
      <c r="C405" s="24"/>
      <c r="D405" s="27"/>
      <c r="E405" s="27"/>
      <c r="F405" s="27"/>
      <c r="G405" s="28"/>
      <c r="H405" s="129"/>
      <c r="I405" s="364"/>
      <c r="J405" s="174"/>
      <c r="K405" s="274"/>
      <c r="L405" s="275"/>
      <c r="M405" s="274"/>
      <c r="N405" s="34"/>
    </row>
    <row r="406">
      <c r="A406" s="185"/>
      <c r="B406" s="28"/>
      <c r="C406" s="24"/>
      <c r="D406" s="27"/>
      <c r="E406" s="27"/>
      <c r="F406" s="27"/>
      <c r="G406" s="28"/>
      <c r="H406" s="132"/>
      <c r="I406" s="373"/>
      <c r="J406" s="174"/>
      <c r="K406" s="274"/>
      <c r="L406" s="275"/>
      <c r="M406" s="274"/>
      <c r="N406" s="34"/>
    </row>
    <row r="407">
      <c r="A407" s="185"/>
      <c r="B407" s="28"/>
      <c r="C407" s="24"/>
      <c r="D407" s="27"/>
      <c r="E407" s="27"/>
      <c r="F407" s="27"/>
      <c r="G407" s="28"/>
      <c r="H407" s="129"/>
      <c r="I407" s="58"/>
      <c r="J407" s="174"/>
      <c r="K407" s="274"/>
      <c r="L407" s="275"/>
      <c r="M407" s="274"/>
      <c r="N407" s="34"/>
    </row>
    <row r="408">
      <c r="A408" s="185"/>
      <c r="B408" s="28"/>
      <c r="C408" s="24"/>
      <c r="D408" s="27"/>
      <c r="E408" s="27"/>
      <c r="F408" s="27"/>
      <c r="G408" s="28"/>
      <c r="H408" s="48"/>
      <c r="I408" s="69"/>
      <c r="J408" s="44"/>
      <c r="K408" s="274"/>
      <c r="L408" s="275"/>
      <c r="M408" s="274"/>
      <c r="N408" s="34"/>
    </row>
    <row r="409">
      <c r="A409" s="185"/>
      <c r="B409" s="28"/>
      <c r="C409" s="24"/>
      <c r="D409" s="27"/>
      <c r="E409" s="27"/>
      <c r="F409" s="27"/>
      <c r="G409" s="28"/>
      <c r="H409" s="29"/>
      <c r="I409" s="170"/>
      <c r="J409" s="38"/>
      <c r="K409" s="274"/>
      <c r="L409" s="275"/>
      <c r="M409" s="274"/>
      <c r="N409" s="34"/>
    </row>
    <row r="410">
      <c r="A410" s="185"/>
      <c r="B410" s="28"/>
      <c r="C410" s="24"/>
      <c r="D410" s="27"/>
      <c r="E410" s="27"/>
      <c r="F410" s="27"/>
      <c r="G410" s="28"/>
      <c r="H410" s="48"/>
      <c r="I410" s="170"/>
      <c r="J410" s="38"/>
      <c r="K410" s="274"/>
      <c r="L410" s="275"/>
      <c r="M410" s="274"/>
      <c r="N410" s="34"/>
    </row>
    <row r="411">
      <c r="A411" s="200"/>
      <c r="B411" s="75"/>
      <c r="C411" s="144"/>
      <c r="D411" s="162"/>
      <c r="E411" s="162"/>
      <c r="F411" s="162"/>
      <c r="G411" s="163"/>
      <c r="H411" s="145"/>
      <c r="I411" s="246"/>
      <c r="J411" s="253"/>
      <c r="K411" s="278"/>
      <c r="L411" s="279"/>
      <c r="M411" s="278"/>
      <c r="N411" s="80"/>
    </row>
    <row r="412">
      <c r="A412" s="316"/>
      <c r="B412" s="85"/>
      <c r="C412" s="125"/>
      <c r="D412" s="281"/>
      <c r="E412" s="84"/>
      <c r="F412" s="84"/>
      <c r="G412" s="85"/>
      <c r="H412" s="158"/>
      <c r="I412" s="30"/>
      <c r="J412" s="87"/>
      <c r="K412" s="274"/>
      <c r="L412" s="275"/>
      <c r="M412" s="274"/>
      <c r="N412" s="34"/>
    </row>
    <row r="413">
      <c r="A413" s="185"/>
      <c r="B413" s="28"/>
      <c r="C413" s="24"/>
      <c r="D413" s="27"/>
      <c r="E413" s="27"/>
      <c r="F413" s="27"/>
      <c r="G413" s="28"/>
      <c r="H413" s="29"/>
      <c r="I413" s="58"/>
      <c r="J413" s="38"/>
      <c r="K413" s="274"/>
      <c r="L413" s="275"/>
      <c r="M413" s="274"/>
      <c r="N413" s="34"/>
    </row>
    <row r="414">
      <c r="A414" s="185"/>
      <c r="B414" s="28"/>
      <c r="C414" s="24"/>
      <c r="D414" s="27"/>
      <c r="E414" s="27"/>
      <c r="F414" s="27"/>
      <c r="G414" s="28"/>
      <c r="H414" s="29"/>
      <c r="I414" s="58"/>
      <c r="J414" s="44"/>
      <c r="K414" s="274"/>
      <c r="L414" s="275"/>
      <c r="M414" s="274"/>
      <c r="N414" s="34"/>
    </row>
    <row r="415">
      <c r="A415" s="185"/>
      <c r="B415" s="28"/>
      <c r="C415" s="24"/>
      <c r="D415" s="137"/>
      <c r="E415" s="27"/>
      <c r="F415" s="27"/>
      <c r="G415" s="28"/>
      <c r="H415" s="29"/>
      <c r="I415" s="58"/>
      <c r="J415" s="374"/>
      <c r="K415" s="274"/>
      <c r="L415" s="275"/>
      <c r="M415" s="274"/>
      <c r="N415" s="34"/>
    </row>
    <row r="416">
      <c r="A416" s="185"/>
      <c r="B416" s="28"/>
      <c r="C416" s="24"/>
      <c r="D416" s="27"/>
      <c r="E416" s="27"/>
      <c r="F416" s="27"/>
      <c r="G416" s="28"/>
      <c r="H416" s="29"/>
      <c r="I416" s="58"/>
      <c r="J416" s="38"/>
      <c r="K416" s="32"/>
      <c r="L416" s="33"/>
      <c r="M416" s="32"/>
      <c r="N416" s="66"/>
    </row>
    <row r="417">
      <c r="A417" s="185"/>
      <c r="B417" s="28"/>
      <c r="C417" s="24"/>
      <c r="D417" s="27"/>
      <c r="E417" s="27"/>
      <c r="F417" s="27"/>
      <c r="G417" s="28"/>
      <c r="H417" s="48"/>
      <c r="I417" s="320"/>
      <c r="J417" s="44"/>
      <c r="K417" s="274"/>
      <c r="L417" s="275"/>
      <c r="M417" s="274"/>
      <c r="N417" s="34"/>
    </row>
    <row r="418">
      <c r="A418" s="185"/>
      <c r="B418" s="28"/>
      <c r="C418" s="24"/>
      <c r="D418" s="27"/>
      <c r="E418" s="27"/>
      <c r="F418" s="27"/>
      <c r="G418" s="28"/>
      <c r="H418" s="29"/>
      <c r="I418" s="197"/>
      <c r="J418" s="38"/>
      <c r="K418" s="274"/>
      <c r="L418" s="275"/>
      <c r="M418" s="274"/>
      <c r="N418" s="34"/>
    </row>
    <row r="419">
      <c r="A419" s="185"/>
      <c r="B419" s="28"/>
      <c r="C419" s="24"/>
      <c r="D419" s="104"/>
      <c r="E419" s="104"/>
      <c r="F419" s="104"/>
      <c r="G419" s="105"/>
      <c r="H419" s="106"/>
      <c r="I419" s="199"/>
      <c r="J419" s="38"/>
      <c r="K419" s="274"/>
      <c r="L419" s="275"/>
      <c r="M419" s="274"/>
      <c r="N419" s="34"/>
    </row>
    <row r="420">
      <c r="A420" s="185"/>
      <c r="B420" s="105"/>
      <c r="C420" s="103"/>
      <c r="D420" s="104"/>
      <c r="E420" s="104"/>
      <c r="F420" s="104"/>
      <c r="G420" s="105"/>
      <c r="H420" s="171"/>
      <c r="I420" s="197"/>
      <c r="J420" s="38"/>
      <c r="K420" s="274"/>
      <c r="L420" s="275"/>
      <c r="M420" s="274"/>
      <c r="N420" s="34"/>
    </row>
    <row r="421">
      <c r="A421" s="185"/>
      <c r="B421" s="105"/>
      <c r="C421" s="103"/>
      <c r="D421" s="104"/>
      <c r="E421" s="104"/>
      <c r="F421" s="104"/>
      <c r="G421" s="105"/>
      <c r="H421" s="171"/>
      <c r="I421" s="197"/>
      <c r="J421" s="38"/>
      <c r="K421" s="274"/>
      <c r="L421" s="275"/>
      <c r="M421" s="274"/>
      <c r="N421" s="34"/>
    </row>
    <row r="422">
      <c r="A422" s="185"/>
      <c r="B422" s="195"/>
      <c r="C422" s="24"/>
      <c r="D422" s="27"/>
      <c r="E422" s="27"/>
      <c r="F422" s="27"/>
      <c r="G422" s="28"/>
      <c r="H422" s="29"/>
      <c r="I422" s="30"/>
      <c r="J422" s="31"/>
      <c r="K422" s="32"/>
      <c r="L422" s="33"/>
      <c r="M422" s="32"/>
      <c r="N422" s="66"/>
    </row>
    <row r="423">
      <c r="A423" s="185"/>
      <c r="B423" s="28"/>
      <c r="C423" s="24"/>
      <c r="D423" s="27"/>
      <c r="E423" s="27"/>
      <c r="F423" s="27"/>
      <c r="G423" s="28"/>
      <c r="H423" s="29"/>
      <c r="I423" s="150"/>
      <c r="J423" s="38"/>
      <c r="K423" s="32"/>
      <c r="L423" s="33"/>
      <c r="M423" s="32"/>
      <c r="N423" s="66"/>
    </row>
    <row r="424">
      <c r="A424" s="185"/>
      <c r="B424" s="28"/>
      <c r="C424" s="24"/>
      <c r="D424" s="27"/>
      <c r="E424" s="27"/>
      <c r="F424" s="27"/>
      <c r="G424" s="28"/>
      <c r="H424" s="29"/>
      <c r="I424" s="150"/>
      <c r="J424" s="38"/>
      <c r="K424" s="274"/>
      <c r="L424" s="275"/>
      <c r="M424" s="274"/>
      <c r="N424" s="34"/>
    </row>
    <row r="425">
      <c r="A425" s="185"/>
      <c r="B425" s="28"/>
      <c r="C425" s="24"/>
      <c r="D425" s="27"/>
      <c r="E425" s="27"/>
      <c r="F425" s="27"/>
      <c r="G425" s="28"/>
      <c r="H425" s="29"/>
      <c r="I425" s="150"/>
      <c r="J425" s="44"/>
      <c r="K425" s="274"/>
      <c r="L425" s="275"/>
      <c r="M425" s="274"/>
      <c r="N425" s="34"/>
    </row>
    <row r="426">
      <c r="A426" s="185"/>
      <c r="B426" s="28"/>
      <c r="C426" s="24"/>
      <c r="D426" s="27"/>
      <c r="E426" s="27"/>
      <c r="F426" s="27"/>
      <c r="G426" s="28"/>
      <c r="H426" s="48"/>
      <c r="I426" s="375"/>
      <c r="J426" s="44"/>
      <c r="K426" s="274"/>
      <c r="L426" s="275"/>
      <c r="M426" s="274"/>
      <c r="N426" s="34"/>
    </row>
    <row r="427">
      <c r="A427" s="185"/>
      <c r="B427" s="28"/>
      <c r="C427" s="24"/>
      <c r="D427" s="27"/>
      <c r="E427" s="27"/>
      <c r="F427" s="27"/>
      <c r="G427" s="28"/>
      <c r="H427" s="48"/>
      <c r="I427" s="152"/>
      <c r="J427" s="44"/>
      <c r="K427" s="274"/>
      <c r="L427" s="275"/>
      <c r="M427" s="274"/>
      <c r="N427" s="34"/>
    </row>
    <row r="428">
      <c r="A428" s="185"/>
      <c r="B428" s="28"/>
      <c r="C428" s="24"/>
      <c r="D428" s="27"/>
      <c r="E428" s="27"/>
      <c r="F428" s="27"/>
      <c r="G428" s="28"/>
      <c r="H428" s="29"/>
      <c r="I428" s="170"/>
      <c r="J428" s="38"/>
      <c r="K428" s="274"/>
      <c r="L428" s="275"/>
      <c r="M428" s="274"/>
      <c r="N428" s="34"/>
    </row>
    <row r="429">
      <c r="A429" s="185"/>
      <c r="B429" s="28"/>
      <c r="C429" s="24"/>
      <c r="D429" s="27"/>
      <c r="E429" s="27"/>
      <c r="F429" s="27"/>
      <c r="G429" s="28"/>
      <c r="H429" s="48"/>
      <c r="I429" s="170"/>
      <c r="J429" s="38"/>
      <c r="K429" s="274"/>
      <c r="L429" s="275"/>
      <c r="M429" s="274"/>
      <c r="N429" s="34"/>
    </row>
    <row r="430">
      <c r="A430" s="200"/>
      <c r="B430" s="75"/>
      <c r="C430" s="144"/>
      <c r="D430" s="162"/>
      <c r="E430" s="162"/>
      <c r="F430" s="162"/>
      <c r="G430" s="163"/>
      <c r="H430" s="145"/>
      <c r="I430" s="246"/>
      <c r="J430" s="253"/>
      <c r="K430" s="278"/>
      <c r="L430" s="279"/>
      <c r="M430" s="278"/>
      <c r="N430" s="80"/>
    </row>
    <row r="431">
      <c r="A431" s="316"/>
      <c r="B431" s="85"/>
      <c r="C431" s="125"/>
      <c r="D431" s="84"/>
      <c r="E431" s="84"/>
      <c r="F431" s="84"/>
      <c r="G431" s="85"/>
      <c r="H431" s="126"/>
      <c r="I431" s="30"/>
      <c r="J431" s="270"/>
      <c r="K431" s="274"/>
      <c r="L431" s="275"/>
      <c r="M431" s="274"/>
      <c r="N431" s="34"/>
    </row>
    <row r="432">
      <c r="A432" s="185"/>
      <c r="B432" s="28"/>
      <c r="C432" s="24"/>
      <c r="D432" s="27"/>
      <c r="E432" s="27"/>
      <c r="F432" s="27"/>
      <c r="G432" s="28"/>
      <c r="H432" s="29"/>
      <c r="I432" s="320"/>
      <c r="J432" s="38"/>
      <c r="K432" s="274"/>
      <c r="L432" s="275"/>
      <c r="M432" s="274"/>
      <c r="N432" s="34"/>
    </row>
    <row r="433">
      <c r="A433" s="185"/>
      <c r="B433" s="28"/>
      <c r="C433" s="24"/>
      <c r="D433" s="27"/>
      <c r="E433" s="27"/>
      <c r="F433" s="27"/>
      <c r="G433" s="28"/>
      <c r="H433" s="29"/>
      <c r="I433" s="58"/>
      <c r="J433" s="38"/>
      <c r="K433" s="274"/>
      <c r="L433" s="275"/>
      <c r="M433" s="274"/>
      <c r="N433" s="34"/>
    </row>
    <row r="434">
      <c r="A434" s="185"/>
      <c r="B434" s="28"/>
      <c r="C434" s="24"/>
      <c r="D434" s="27"/>
      <c r="E434" s="27"/>
      <c r="F434" s="27"/>
      <c r="G434" s="28"/>
      <c r="H434" s="48"/>
      <c r="I434" s="53"/>
      <c r="J434" s="44"/>
      <c r="K434" s="32"/>
      <c r="L434" s="33"/>
      <c r="M434" s="32"/>
      <c r="N434" s="66"/>
    </row>
    <row r="435">
      <c r="A435" s="185"/>
      <c r="B435" s="28"/>
      <c r="C435" s="24"/>
      <c r="D435" s="27"/>
      <c r="E435" s="27"/>
      <c r="F435" s="27"/>
      <c r="G435" s="28"/>
      <c r="H435" s="48"/>
      <c r="I435" s="53"/>
      <c r="J435" s="44"/>
      <c r="K435" s="274"/>
      <c r="L435" s="275"/>
      <c r="M435" s="274"/>
      <c r="N435" s="34"/>
    </row>
    <row r="436">
      <c r="A436" s="185"/>
      <c r="B436" s="28"/>
      <c r="C436" s="24"/>
      <c r="D436" s="27"/>
      <c r="E436" s="27"/>
      <c r="F436" s="27"/>
      <c r="G436" s="28"/>
      <c r="H436" s="48"/>
      <c r="I436" s="58"/>
      <c r="J436" s="38"/>
      <c r="K436" s="274"/>
      <c r="L436" s="275"/>
      <c r="M436" s="274"/>
      <c r="N436" s="34"/>
    </row>
    <row r="437">
      <c r="A437" s="185"/>
      <c r="B437" s="28"/>
      <c r="C437" s="24"/>
      <c r="D437" s="104"/>
      <c r="E437" s="104"/>
      <c r="F437" s="104"/>
      <c r="G437" s="105"/>
      <c r="H437" s="171"/>
      <c r="I437" s="197"/>
      <c r="J437" s="38"/>
      <c r="K437" s="274"/>
      <c r="L437" s="275"/>
      <c r="M437" s="274"/>
      <c r="N437" s="34"/>
    </row>
    <row r="438">
      <c r="A438" s="185"/>
      <c r="B438" s="105"/>
      <c r="C438" s="103"/>
      <c r="D438" s="104"/>
      <c r="E438" s="104"/>
      <c r="F438" s="104"/>
      <c r="G438" s="105"/>
      <c r="H438" s="171"/>
      <c r="I438" s="197"/>
      <c r="J438" s="38"/>
      <c r="K438" s="274"/>
      <c r="L438" s="275"/>
      <c r="M438" s="274"/>
      <c r="N438" s="34"/>
    </row>
    <row r="439">
      <c r="A439" s="185"/>
      <c r="B439" s="105"/>
      <c r="C439" s="103"/>
      <c r="D439" s="104"/>
      <c r="E439" s="104"/>
      <c r="F439" s="104"/>
      <c r="G439" s="105"/>
      <c r="H439" s="171"/>
      <c r="I439" s="197"/>
      <c r="J439" s="38"/>
      <c r="K439" s="274"/>
      <c r="L439" s="275"/>
      <c r="M439" s="274"/>
      <c r="N439" s="34"/>
    </row>
    <row r="440">
      <c r="A440" s="185"/>
      <c r="B440" s="161"/>
      <c r="C440" s="24"/>
      <c r="D440" s="27"/>
      <c r="E440" s="27"/>
      <c r="F440" s="27"/>
      <c r="G440" s="28"/>
      <c r="H440" s="29"/>
      <c r="I440" s="58"/>
      <c r="J440" s="31"/>
      <c r="K440" s="274"/>
      <c r="L440" s="275"/>
      <c r="M440" s="274"/>
      <c r="N440" s="34"/>
    </row>
    <row r="441">
      <c r="A441" s="185"/>
      <c r="B441" s="28"/>
      <c r="C441" s="24"/>
      <c r="D441" s="27"/>
      <c r="E441" s="27"/>
      <c r="F441" s="27"/>
      <c r="G441" s="28"/>
      <c r="H441" s="29"/>
      <c r="I441" s="58"/>
      <c r="J441" s="38"/>
      <c r="K441" s="274"/>
      <c r="L441" s="275"/>
      <c r="M441" s="274"/>
      <c r="N441" s="34"/>
    </row>
    <row r="442">
      <c r="A442" s="185"/>
      <c r="B442" s="28"/>
      <c r="C442" s="24"/>
      <c r="D442" s="27"/>
      <c r="E442" s="27"/>
      <c r="F442" s="27"/>
      <c r="G442" s="28"/>
      <c r="H442" s="29"/>
      <c r="I442" s="58"/>
      <c r="J442" s="44"/>
      <c r="K442" s="274"/>
      <c r="L442" s="275"/>
      <c r="M442" s="274"/>
      <c r="N442" s="34"/>
    </row>
    <row r="443">
      <c r="A443" s="185"/>
      <c r="B443" s="28"/>
      <c r="C443" s="24"/>
      <c r="D443" s="27"/>
      <c r="E443" s="27"/>
      <c r="F443" s="27"/>
      <c r="G443" s="28"/>
      <c r="H443" s="29"/>
      <c r="I443" s="58"/>
      <c r="J443" s="44"/>
      <c r="K443" s="274"/>
      <c r="L443" s="275"/>
      <c r="M443" s="274"/>
      <c r="N443" s="34"/>
    </row>
    <row r="444">
      <c r="A444" s="185"/>
      <c r="B444" s="28"/>
      <c r="C444" s="24"/>
      <c r="D444" s="27"/>
      <c r="E444" s="27"/>
      <c r="F444" s="27"/>
      <c r="G444" s="28"/>
      <c r="H444" s="29"/>
      <c r="I444" s="58"/>
      <c r="J444" s="44"/>
      <c r="K444" s="274"/>
      <c r="L444" s="275"/>
      <c r="M444" s="274"/>
      <c r="N444" s="34"/>
    </row>
    <row r="445">
      <c r="A445" s="185"/>
      <c r="B445" s="28"/>
      <c r="C445" s="24"/>
      <c r="D445" s="27"/>
      <c r="E445" s="27"/>
      <c r="F445" s="27"/>
      <c r="G445" s="28"/>
      <c r="H445" s="48"/>
      <c r="I445" s="320"/>
      <c r="J445" s="38"/>
      <c r="K445" s="274"/>
      <c r="L445" s="275"/>
      <c r="M445" s="274"/>
      <c r="N445" s="34"/>
    </row>
    <row r="446">
      <c r="A446" s="185"/>
      <c r="B446" s="28"/>
      <c r="C446" s="24"/>
      <c r="D446" s="27"/>
      <c r="E446" s="27"/>
      <c r="F446" s="27"/>
      <c r="G446" s="28"/>
      <c r="H446" s="48"/>
      <c r="I446" s="170"/>
      <c r="J446" s="38"/>
      <c r="K446" s="274"/>
      <c r="L446" s="275"/>
      <c r="M446" s="274"/>
      <c r="N446" s="34"/>
    </row>
    <row r="447">
      <c r="A447" s="200"/>
      <c r="B447" s="75"/>
      <c r="C447" s="144"/>
      <c r="D447" s="162"/>
      <c r="E447" s="162"/>
      <c r="F447" s="162"/>
      <c r="G447" s="163"/>
      <c r="H447" s="145"/>
      <c r="I447" s="246"/>
      <c r="J447" s="253"/>
      <c r="K447" s="278"/>
      <c r="L447" s="279"/>
      <c r="M447" s="278"/>
      <c r="N447" s="80"/>
    </row>
    <row r="448">
      <c r="A448" s="316"/>
      <c r="B448" s="28"/>
      <c r="C448" s="24"/>
      <c r="D448" s="26"/>
      <c r="E448" s="157"/>
      <c r="F448" s="157"/>
      <c r="G448" s="85"/>
      <c r="H448" s="158"/>
      <c r="I448" s="30"/>
      <c r="J448" s="87"/>
      <c r="K448" s="274"/>
      <c r="L448" s="275"/>
      <c r="M448" s="274"/>
      <c r="N448" s="34"/>
    </row>
    <row r="449">
      <c r="A449" s="185"/>
      <c r="B449" s="28"/>
      <c r="C449" s="24"/>
      <c r="D449" s="27"/>
      <c r="E449" s="27"/>
      <c r="F449" s="27"/>
      <c r="G449" s="28"/>
      <c r="H449" s="29"/>
      <c r="I449" s="58"/>
      <c r="J449" s="38"/>
      <c r="K449" s="274"/>
      <c r="L449" s="275"/>
      <c r="M449" s="274"/>
      <c r="N449" s="34"/>
    </row>
    <row r="450">
      <c r="A450" s="185"/>
      <c r="B450" s="28"/>
      <c r="C450" s="24"/>
      <c r="D450" s="27"/>
      <c r="E450" s="27"/>
      <c r="F450" s="27"/>
      <c r="G450" s="28"/>
      <c r="H450" s="48"/>
      <c r="I450" s="376"/>
      <c r="J450" s="330"/>
      <c r="K450" s="274"/>
      <c r="L450" s="275"/>
      <c r="M450" s="274"/>
      <c r="N450" s="34"/>
    </row>
    <row r="451">
      <c r="A451" s="185"/>
      <c r="B451" s="28"/>
      <c r="C451" s="24"/>
      <c r="D451" s="26"/>
      <c r="E451" s="27"/>
      <c r="F451" s="27"/>
      <c r="G451" s="28"/>
      <c r="H451" s="29"/>
      <c r="I451" s="58"/>
      <c r="J451" s="44"/>
      <c r="K451" s="274"/>
      <c r="L451" s="275"/>
      <c r="M451" s="274"/>
      <c r="N451" s="34"/>
    </row>
    <row r="452">
      <c r="A452" s="185"/>
      <c r="B452" s="28"/>
      <c r="C452" s="24"/>
      <c r="D452" s="26"/>
      <c r="E452" s="27"/>
      <c r="F452" s="27"/>
      <c r="G452" s="28"/>
      <c r="H452" s="29"/>
      <c r="I452" s="58"/>
      <c r="J452" s="38"/>
      <c r="K452" s="274"/>
      <c r="L452" s="275"/>
      <c r="M452" s="274"/>
      <c r="N452" s="34"/>
    </row>
    <row r="453">
      <c r="A453" s="185"/>
      <c r="B453" s="105"/>
      <c r="C453" s="103"/>
      <c r="D453" s="104"/>
      <c r="E453" s="104"/>
      <c r="F453" s="104"/>
      <c r="G453" s="105"/>
      <c r="H453" s="48"/>
      <c r="I453" s="53"/>
      <c r="J453" s="38"/>
      <c r="K453" s="274"/>
      <c r="L453" s="275"/>
      <c r="M453" s="274"/>
      <c r="N453" s="34"/>
    </row>
    <row r="454">
      <c r="A454" s="185"/>
      <c r="B454" s="105"/>
      <c r="C454" s="103"/>
      <c r="D454" s="104"/>
      <c r="E454" s="104"/>
      <c r="F454" s="104"/>
      <c r="G454" s="105"/>
      <c r="H454" s="171"/>
      <c r="I454" s="197"/>
      <c r="J454" s="38"/>
      <c r="K454" s="274"/>
      <c r="L454" s="275"/>
      <c r="M454" s="274"/>
      <c r="N454" s="34"/>
    </row>
    <row r="455">
      <c r="A455" s="185"/>
      <c r="B455" s="161"/>
      <c r="C455" s="24"/>
      <c r="D455" s="27"/>
      <c r="E455" s="157"/>
      <c r="F455" s="157"/>
      <c r="G455" s="238"/>
      <c r="H455" s="377"/>
      <c r="I455" s="30"/>
      <c r="J455" s="31"/>
      <c r="K455" s="274"/>
      <c r="L455" s="275"/>
      <c r="M455" s="274"/>
      <c r="N455" s="34"/>
    </row>
    <row r="456">
      <c r="A456" s="185"/>
      <c r="B456" s="28"/>
      <c r="C456" s="24"/>
      <c r="D456" s="26"/>
      <c r="E456" s="27"/>
      <c r="F456" s="27"/>
      <c r="G456" s="28"/>
      <c r="H456" s="29"/>
      <c r="I456" s="177"/>
      <c r="J456" s="330"/>
      <c r="K456" s="274"/>
      <c r="L456" s="275"/>
      <c r="M456" s="274"/>
      <c r="N456" s="34"/>
    </row>
    <row r="457">
      <c r="A457" s="185"/>
      <c r="B457" s="28"/>
      <c r="C457" s="24"/>
      <c r="D457" s="27"/>
      <c r="E457" s="27"/>
      <c r="F457" s="27"/>
      <c r="G457" s="28"/>
      <c r="H457" s="29"/>
      <c r="I457" s="177"/>
      <c r="J457" s="44"/>
      <c r="K457" s="274"/>
      <c r="L457" s="275"/>
      <c r="M457" s="274"/>
      <c r="N457" s="34"/>
    </row>
    <row r="458">
      <c r="A458" s="185"/>
      <c r="B458" s="138"/>
      <c r="C458" s="24"/>
      <c r="D458" s="27"/>
      <c r="E458" s="27"/>
      <c r="F458" s="27"/>
      <c r="G458" s="28"/>
      <c r="H458" s="29"/>
      <c r="I458" s="177"/>
      <c r="J458" s="38"/>
      <c r="K458" s="274"/>
      <c r="L458" s="275"/>
      <c r="M458" s="274"/>
      <c r="N458" s="34"/>
    </row>
    <row r="459">
      <c r="A459" s="185"/>
      <c r="B459" s="28"/>
      <c r="C459" s="24"/>
      <c r="D459" s="27"/>
      <c r="E459" s="27"/>
      <c r="F459" s="27"/>
      <c r="G459" s="28"/>
      <c r="H459" s="29"/>
      <c r="I459" s="177"/>
      <c r="J459" s="38"/>
      <c r="K459" s="274"/>
      <c r="L459" s="275"/>
      <c r="M459" s="274"/>
      <c r="N459" s="34"/>
    </row>
    <row r="460">
      <c r="A460" s="200"/>
      <c r="B460" s="75"/>
      <c r="C460" s="144"/>
      <c r="D460" s="162"/>
      <c r="E460" s="162"/>
      <c r="F460" s="162"/>
      <c r="G460" s="163"/>
      <c r="H460" s="145"/>
      <c r="I460" s="378"/>
      <c r="J460" s="253"/>
      <c r="K460" s="278"/>
      <c r="L460" s="279"/>
      <c r="M460" s="278"/>
      <c r="N460" s="80"/>
    </row>
    <row r="461">
      <c r="A461" s="316"/>
      <c r="B461" s="85"/>
      <c r="C461" s="125"/>
      <c r="D461" s="84"/>
      <c r="E461" s="84"/>
      <c r="F461" s="84"/>
      <c r="G461" s="85"/>
      <c r="H461" s="158"/>
      <c r="I461" s="30"/>
      <c r="J461" s="87"/>
      <c r="K461" s="274"/>
      <c r="L461" s="275"/>
      <c r="M461" s="274"/>
      <c r="N461" s="34"/>
    </row>
    <row r="462">
      <c r="A462" s="185"/>
      <c r="B462" s="238"/>
      <c r="C462" s="239"/>
      <c r="D462" s="157"/>
      <c r="E462" s="157"/>
      <c r="F462" s="157"/>
      <c r="G462" s="238"/>
      <c r="H462" s="377"/>
      <c r="I462" s="293"/>
      <c r="J462" s="38"/>
      <c r="K462" s="274"/>
      <c r="L462" s="275"/>
      <c r="M462" s="274"/>
      <c r="N462" s="34"/>
    </row>
    <row r="463">
      <c r="A463" s="185"/>
      <c r="B463" s="23"/>
      <c r="C463" s="24"/>
      <c r="D463" s="27"/>
      <c r="E463" s="27"/>
      <c r="F463" s="27"/>
      <c r="G463" s="28"/>
      <c r="H463" s="29"/>
      <c r="I463" s="293"/>
      <c r="J463" s="296"/>
      <c r="K463" s="274"/>
      <c r="L463" s="275"/>
      <c r="M463" s="274"/>
      <c r="N463" s="34"/>
    </row>
    <row r="464">
      <c r="A464" s="185"/>
      <c r="B464" s="28"/>
      <c r="C464" s="24"/>
      <c r="D464" s="27"/>
      <c r="E464" s="27"/>
      <c r="F464" s="27"/>
      <c r="G464" s="28"/>
      <c r="H464" s="29"/>
      <c r="I464" s="293"/>
      <c r="J464" s="44"/>
      <c r="K464" s="274"/>
      <c r="L464" s="275"/>
      <c r="M464" s="274"/>
      <c r="N464" s="34"/>
    </row>
    <row r="465">
      <c r="A465" s="185"/>
      <c r="B465" s="28"/>
      <c r="C465" s="24"/>
      <c r="D465" s="27"/>
      <c r="E465" s="27"/>
      <c r="F465" s="27"/>
      <c r="G465" s="28"/>
      <c r="H465" s="29"/>
      <c r="I465" s="293"/>
      <c r="J465" s="44"/>
      <c r="K465" s="274"/>
      <c r="L465" s="275"/>
      <c r="M465" s="274"/>
      <c r="N465" s="34"/>
    </row>
    <row r="466">
      <c r="A466" s="185"/>
      <c r="B466" s="28"/>
      <c r="C466" s="24"/>
      <c r="D466" s="104"/>
      <c r="E466" s="104"/>
      <c r="F466" s="104"/>
      <c r="G466" s="105"/>
      <c r="H466" s="106"/>
      <c r="I466" s="319"/>
      <c r="J466" s="38"/>
      <c r="K466" s="274"/>
      <c r="L466" s="275"/>
      <c r="M466" s="274"/>
      <c r="N466" s="34"/>
    </row>
    <row r="467">
      <c r="A467" s="185"/>
      <c r="B467" s="105"/>
      <c r="C467" s="103"/>
      <c r="D467" s="104"/>
      <c r="E467" s="104"/>
      <c r="F467" s="104"/>
      <c r="G467" s="105"/>
      <c r="H467" s="171"/>
      <c r="I467" s="293"/>
      <c r="J467" s="38"/>
      <c r="K467" s="274"/>
      <c r="L467" s="275"/>
      <c r="M467" s="274"/>
      <c r="N467" s="34"/>
    </row>
    <row r="468">
      <c r="A468" s="185"/>
      <c r="B468" s="28"/>
      <c r="C468" s="24"/>
      <c r="D468" s="27"/>
      <c r="E468" s="27"/>
      <c r="F468" s="27"/>
      <c r="G468" s="28"/>
      <c r="H468" s="171"/>
      <c r="I468" s="197"/>
      <c r="J468" s="38"/>
      <c r="K468" s="274"/>
      <c r="L468" s="275"/>
      <c r="M468" s="274"/>
      <c r="N468" s="34"/>
    </row>
    <row r="469">
      <c r="A469" s="185"/>
      <c r="B469" s="195"/>
      <c r="C469" s="24"/>
      <c r="D469" s="27"/>
      <c r="E469" s="27"/>
      <c r="F469" s="27"/>
      <c r="G469" s="28"/>
      <c r="H469" s="29"/>
      <c r="I469" s="30"/>
      <c r="J469" s="31"/>
      <c r="K469" s="274"/>
      <c r="L469" s="275"/>
      <c r="M469" s="274"/>
      <c r="N469" s="34"/>
    </row>
    <row r="470">
      <c r="A470" s="185"/>
      <c r="B470" s="28"/>
      <c r="C470" s="24"/>
      <c r="D470" s="27"/>
      <c r="E470" s="27"/>
      <c r="F470" s="27"/>
      <c r="G470" s="28"/>
      <c r="H470" s="29"/>
      <c r="I470" s="379"/>
      <c r="J470" s="44"/>
      <c r="K470" s="274"/>
      <c r="L470" s="275"/>
      <c r="M470" s="274"/>
      <c r="N470" s="34"/>
    </row>
    <row r="471">
      <c r="A471" s="185"/>
      <c r="B471" s="28"/>
      <c r="C471" s="24"/>
      <c r="D471" s="27"/>
      <c r="E471" s="27"/>
      <c r="F471" s="27"/>
      <c r="G471" s="28"/>
      <c r="H471" s="29"/>
      <c r="I471" s="379"/>
      <c r="J471" s="44"/>
      <c r="K471" s="274"/>
      <c r="L471" s="275"/>
      <c r="M471" s="274"/>
      <c r="N471" s="34"/>
    </row>
    <row r="472">
      <c r="A472" s="185"/>
      <c r="B472" s="28"/>
      <c r="C472" s="24"/>
      <c r="D472" s="27"/>
      <c r="E472" s="27"/>
      <c r="F472" s="27"/>
      <c r="G472" s="28"/>
      <c r="H472" s="29"/>
      <c r="I472" s="379"/>
      <c r="J472" s="38"/>
      <c r="K472" s="274"/>
      <c r="L472" s="275"/>
      <c r="M472" s="274"/>
      <c r="N472" s="34"/>
    </row>
    <row r="473">
      <c r="A473" s="185"/>
      <c r="B473" s="28"/>
      <c r="C473" s="24"/>
      <c r="D473" s="26"/>
      <c r="E473" s="27"/>
      <c r="F473" s="27"/>
      <c r="G473" s="28"/>
      <c r="H473" s="29"/>
      <c r="I473" s="379"/>
      <c r="J473" s="44"/>
      <c r="K473" s="274"/>
      <c r="L473" s="275"/>
      <c r="M473" s="274"/>
      <c r="N473" s="34"/>
    </row>
    <row r="474">
      <c r="A474" s="185"/>
      <c r="B474" s="28"/>
      <c r="C474" s="24"/>
      <c r="D474" s="27"/>
      <c r="E474" s="27"/>
      <c r="F474" s="27"/>
      <c r="G474" s="28"/>
      <c r="H474" s="48"/>
      <c r="I474" s="380"/>
      <c r="J474" s="44"/>
      <c r="K474" s="274"/>
      <c r="L474" s="275"/>
      <c r="M474" s="274"/>
      <c r="N474" s="34"/>
    </row>
    <row r="475">
      <c r="A475" s="185"/>
      <c r="B475" s="28"/>
      <c r="C475" s="24"/>
      <c r="D475" s="27"/>
      <c r="E475" s="27"/>
      <c r="F475" s="27"/>
      <c r="G475" s="28"/>
      <c r="H475" s="48"/>
      <c r="I475" s="191"/>
      <c r="J475" s="38"/>
      <c r="K475" s="274"/>
      <c r="L475" s="275"/>
      <c r="M475" s="274"/>
      <c r="N475" s="34"/>
    </row>
    <row r="476">
      <c r="A476" s="185"/>
      <c r="B476" s="28"/>
      <c r="C476" s="24"/>
      <c r="D476" s="27"/>
      <c r="E476" s="27"/>
      <c r="F476" s="27"/>
      <c r="G476" s="28"/>
      <c r="H476" s="48"/>
      <c r="I476" s="170"/>
      <c r="J476" s="38"/>
      <c r="K476" s="274"/>
      <c r="L476" s="275"/>
      <c r="M476" s="274"/>
      <c r="N476" s="34"/>
    </row>
    <row r="477">
      <c r="A477" s="200"/>
      <c r="B477" s="75"/>
      <c r="C477" s="144"/>
      <c r="D477" s="162"/>
      <c r="E477" s="162"/>
      <c r="F477" s="162"/>
      <c r="G477" s="163"/>
      <c r="H477" s="145"/>
      <c r="I477" s="246"/>
      <c r="J477" s="253"/>
      <c r="K477" s="278"/>
      <c r="L477" s="279"/>
      <c r="M477" s="278"/>
      <c r="N477" s="80"/>
    </row>
    <row r="478">
      <c r="A478" s="316"/>
      <c r="B478" s="85"/>
      <c r="C478" s="125"/>
      <c r="D478" s="84"/>
      <c r="E478" s="84"/>
      <c r="F478" s="84"/>
      <c r="G478" s="85"/>
      <c r="H478" s="158"/>
      <c r="I478" s="30"/>
      <c r="J478" s="270"/>
      <c r="K478" s="274"/>
      <c r="L478" s="275"/>
      <c r="M478" s="274"/>
      <c r="N478" s="34"/>
    </row>
    <row r="479">
      <c r="A479" s="185"/>
      <c r="B479" s="28"/>
      <c r="C479" s="24"/>
      <c r="D479" s="27"/>
      <c r="E479" s="27"/>
      <c r="F479" s="27"/>
      <c r="G479" s="28"/>
      <c r="H479" s="29"/>
      <c r="I479" s="58"/>
      <c r="J479" s="38"/>
      <c r="K479" s="274"/>
      <c r="L479" s="275"/>
      <c r="M479" s="274"/>
      <c r="N479" s="34"/>
    </row>
    <row r="480">
      <c r="A480" s="185"/>
      <c r="B480" s="28"/>
      <c r="C480" s="24"/>
      <c r="D480" s="27"/>
      <c r="E480" s="27"/>
      <c r="F480" s="27"/>
      <c r="G480" s="28"/>
      <c r="H480" s="29"/>
      <c r="I480" s="58"/>
      <c r="J480" s="44"/>
      <c r="K480" s="274"/>
      <c r="L480" s="275"/>
      <c r="M480" s="274"/>
      <c r="N480" s="34"/>
    </row>
    <row r="481">
      <c r="A481" s="185"/>
      <c r="B481" s="28"/>
      <c r="C481" s="24"/>
      <c r="D481" s="27"/>
      <c r="E481" s="27"/>
      <c r="F481" s="27"/>
      <c r="G481" s="28"/>
      <c r="H481" s="29"/>
      <c r="I481" s="58"/>
      <c r="J481" s="44"/>
      <c r="K481" s="274"/>
      <c r="L481" s="275"/>
      <c r="M481" s="274"/>
      <c r="N481" s="34"/>
    </row>
    <row r="482">
      <c r="A482" s="185"/>
      <c r="B482" s="28"/>
      <c r="C482" s="24"/>
      <c r="D482" s="27"/>
      <c r="E482" s="27"/>
      <c r="F482" s="27"/>
      <c r="G482" s="28"/>
      <c r="H482" s="48"/>
      <c r="I482" s="320"/>
      <c r="J482" s="44"/>
      <c r="K482" s="274"/>
      <c r="L482" s="275"/>
      <c r="M482" s="274"/>
      <c r="N482" s="34"/>
    </row>
    <row r="483">
      <c r="A483" s="185"/>
      <c r="B483" s="28"/>
      <c r="C483" s="24"/>
      <c r="D483" s="27"/>
      <c r="E483" s="27"/>
      <c r="F483" s="27"/>
      <c r="G483" s="28"/>
      <c r="H483" s="48"/>
      <c r="I483" s="56"/>
      <c r="J483" s="38"/>
      <c r="K483" s="274"/>
      <c r="L483" s="275"/>
      <c r="M483" s="274"/>
      <c r="N483" s="34"/>
    </row>
    <row r="484">
      <c r="A484" s="185"/>
      <c r="B484" s="28"/>
      <c r="C484" s="24"/>
      <c r="D484" s="104"/>
      <c r="E484" s="104"/>
      <c r="F484" s="104"/>
      <c r="G484" s="105"/>
      <c r="H484" s="171"/>
      <c r="I484" s="199"/>
      <c r="J484" s="38"/>
      <c r="K484" s="274"/>
      <c r="L484" s="275"/>
      <c r="M484" s="274"/>
      <c r="N484" s="34"/>
    </row>
    <row r="485">
      <c r="A485" s="185"/>
      <c r="B485" s="105"/>
      <c r="C485" s="103"/>
      <c r="D485" s="104"/>
      <c r="E485" s="104"/>
      <c r="F485" s="104"/>
      <c r="G485" s="105"/>
      <c r="H485" s="171"/>
      <c r="I485" s="197"/>
      <c r="J485" s="38"/>
      <c r="K485" s="274"/>
      <c r="L485" s="275"/>
      <c r="M485" s="274"/>
      <c r="N485" s="34"/>
    </row>
    <row r="486">
      <c r="A486" s="185"/>
      <c r="B486" s="28"/>
      <c r="C486" s="24"/>
      <c r="D486" s="28"/>
      <c r="E486" s="27"/>
      <c r="F486" s="27"/>
      <c r="G486" s="28"/>
      <c r="H486" s="29"/>
      <c r="I486" s="197"/>
      <c r="J486" s="38"/>
      <c r="K486" s="274"/>
      <c r="L486" s="275"/>
      <c r="M486" s="274"/>
      <c r="N486" s="34"/>
    </row>
    <row r="487">
      <c r="A487" s="185"/>
      <c r="B487" s="161"/>
      <c r="C487" s="24"/>
      <c r="D487" s="27"/>
      <c r="E487" s="27"/>
      <c r="F487" s="27"/>
      <c r="G487" s="28"/>
      <c r="H487" s="29"/>
      <c r="I487" s="30"/>
      <c r="J487" s="381"/>
      <c r="K487" s="274"/>
      <c r="L487" s="275"/>
      <c r="M487" s="274"/>
      <c r="N487" s="34"/>
    </row>
    <row r="488">
      <c r="A488" s="185"/>
      <c r="B488" s="28"/>
      <c r="C488" s="24"/>
      <c r="D488" s="26"/>
      <c r="E488" s="27"/>
      <c r="F488" s="27"/>
      <c r="G488" s="28"/>
      <c r="H488" s="29"/>
      <c r="I488" s="170"/>
      <c r="J488" s="38"/>
      <c r="K488" s="274"/>
      <c r="L488" s="275"/>
      <c r="M488" s="274"/>
      <c r="N488" s="34"/>
    </row>
    <row r="489">
      <c r="A489" s="185"/>
      <c r="B489" s="28"/>
      <c r="C489" s="24"/>
      <c r="D489" s="27"/>
      <c r="E489" s="27"/>
      <c r="F489" s="27"/>
      <c r="G489" s="28"/>
      <c r="H489" s="29"/>
      <c r="I489" s="170"/>
      <c r="J489" s="44"/>
      <c r="K489" s="274"/>
      <c r="L489" s="275"/>
      <c r="M489" s="274"/>
      <c r="N489" s="34"/>
    </row>
    <row r="490">
      <c r="A490" s="185"/>
      <c r="B490" s="28"/>
      <c r="C490" s="24"/>
      <c r="D490" s="27"/>
      <c r="E490" s="27"/>
      <c r="F490" s="27"/>
      <c r="G490" s="28"/>
      <c r="H490" s="29"/>
      <c r="I490" s="170"/>
      <c r="J490" s="44"/>
      <c r="K490" s="274"/>
      <c r="L490" s="275"/>
      <c r="M490" s="274"/>
      <c r="N490" s="34"/>
    </row>
    <row r="491">
      <c r="A491" s="185"/>
      <c r="B491" s="28"/>
      <c r="C491" s="24"/>
      <c r="D491" s="27"/>
      <c r="E491" s="27"/>
      <c r="F491" s="27"/>
      <c r="G491" s="28"/>
      <c r="H491" s="29"/>
      <c r="I491" s="170"/>
      <c r="J491" s="44"/>
      <c r="K491" s="274"/>
      <c r="L491" s="275"/>
      <c r="M491" s="274"/>
      <c r="N491" s="34"/>
    </row>
    <row r="492">
      <c r="A492" s="185"/>
      <c r="B492" s="28"/>
      <c r="C492" s="24"/>
      <c r="D492" s="27"/>
      <c r="E492" s="27"/>
      <c r="F492" s="27"/>
      <c r="G492" s="28"/>
      <c r="H492" s="29"/>
      <c r="I492" s="170"/>
      <c r="J492" s="44"/>
      <c r="K492" s="274"/>
      <c r="L492" s="275"/>
      <c r="M492" s="274"/>
      <c r="N492" s="34"/>
    </row>
    <row r="493">
      <c r="A493" s="185"/>
      <c r="B493" s="28"/>
      <c r="C493" s="24"/>
      <c r="D493" s="27"/>
      <c r="E493" s="27"/>
      <c r="F493" s="27"/>
      <c r="G493" s="28"/>
      <c r="H493" s="48"/>
      <c r="I493" s="186"/>
      <c r="J493" s="382"/>
      <c r="K493" s="274"/>
      <c r="L493" s="275"/>
      <c r="M493" s="274"/>
      <c r="N493" s="34"/>
    </row>
    <row r="494">
      <c r="A494" s="185"/>
      <c r="B494" s="28"/>
      <c r="C494" s="24"/>
      <c r="D494" s="27"/>
      <c r="E494" s="27"/>
      <c r="F494" s="27"/>
      <c r="G494" s="28"/>
      <c r="H494" s="48"/>
      <c r="I494" s="170"/>
      <c r="J494" s="38"/>
      <c r="K494" s="274"/>
      <c r="L494" s="275"/>
      <c r="M494" s="274"/>
      <c r="N494" s="34"/>
    </row>
    <row r="495">
      <c r="A495" s="200"/>
      <c r="B495" s="75"/>
      <c r="C495" s="144"/>
      <c r="D495" s="162"/>
      <c r="E495" s="162"/>
      <c r="F495" s="162"/>
      <c r="G495" s="163"/>
      <c r="H495" s="145"/>
      <c r="I495" s="246"/>
      <c r="J495" s="253"/>
      <c r="K495" s="278"/>
      <c r="L495" s="279"/>
      <c r="M495" s="278"/>
      <c r="N495" s="80"/>
    </row>
    <row r="496">
      <c r="A496" s="316"/>
      <c r="B496" s="24"/>
      <c r="C496" s="125"/>
      <c r="D496" s="27"/>
      <c r="E496" s="84"/>
      <c r="F496" s="84"/>
      <c r="G496" s="28"/>
      <c r="H496" s="158"/>
      <c r="I496" s="30"/>
      <c r="J496" s="383"/>
      <c r="K496" s="274"/>
      <c r="L496" s="275"/>
      <c r="M496" s="274"/>
      <c r="N496" s="34"/>
    </row>
    <row r="497">
      <c r="A497" s="185"/>
      <c r="B497" s="24"/>
      <c r="C497" s="24"/>
      <c r="D497" s="27"/>
      <c r="E497" s="27"/>
      <c r="F497" s="27"/>
      <c r="G497" s="28"/>
      <c r="H497" s="377"/>
      <c r="I497" s="293"/>
      <c r="J497" s="119"/>
      <c r="K497" s="274"/>
      <c r="L497" s="275"/>
      <c r="M497" s="274"/>
      <c r="N497" s="34"/>
    </row>
    <row r="498">
      <c r="A498" s="185"/>
      <c r="B498" s="28"/>
      <c r="C498" s="24"/>
      <c r="D498" s="27"/>
      <c r="E498" s="27"/>
      <c r="F498" s="27"/>
      <c r="G498" s="28"/>
      <c r="H498" s="377"/>
      <c r="I498" s="293"/>
      <c r="J498" s="38"/>
      <c r="K498" s="274"/>
      <c r="L498" s="275"/>
      <c r="M498" s="274"/>
      <c r="N498" s="34"/>
    </row>
    <row r="499">
      <c r="A499" s="185"/>
      <c r="B499" s="28"/>
      <c r="C499" s="24"/>
      <c r="D499" s="27"/>
      <c r="E499" s="27"/>
      <c r="F499" s="27"/>
      <c r="G499" s="28"/>
      <c r="H499" s="29"/>
      <c r="I499" s="293"/>
      <c r="J499" s="38"/>
      <c r="K499" s="274"/>
      <c r="L499" s="275"/>
      <c r="M499" s="274"/>
      <c r="N499" s="34"/>
    </row>
    <row r="500">
      <c r="A500" s="185"/>
      <c r="B500" s="28"/>
      <c r="C500" s="24"/>
      <c r="D500" s="27"/>
      <c r="E500" s="27"/>
      <c r="F500" s="27"/>
      <c r="G500" s="28"/>
      <c r="H500" s="48"/>
      <c r="I500" s="294"/>
      <c r="J500" s="38"/>
      <c r="K500" s="274"/>
      <c r="L500" s="275"/>
      <c r="M500" s="274"/>
      <c r="N500" s="34"/>
    </row>
    <row r="501">
      <c r="A501" s="185"/>
      <c r="B501" s="24"/>
      <c r="C501" s="24"/>
      <c r="D501" s="27"/>
      <c r="E501" s="27"/>
      <c r="F501" s="27"/>
      <c r="G501" s="28"/>
      <c r="H501" s="29"/>
      <c r="I501" s="293"/>
      <c r="J501" s="44"/>
      <c r="K501" s="274"/>
      <c r="L501" s="275"/>
      <c r="M501" s="274"/>
      <c r="N501" s="34"/>
    </row>
    <row r="502">
      <c r="A502" s="185"/>
      <c r="B502" s="24"/>
      <c r="C502" s="24"/>
      <c r="D502" s="27"/>
      <c r="E502" s="27"/>
      <c r="F502" s="27"/>
      <c r="G502" s="28"/>
      <c r="H502" s="29"/>
      <c r="I502" s="293"/>
      <c r="J502" s="44"/>
      <c r="K502" s="274"/>
      <c r="L502" s="275"/>
      <c r="M502" s="274"/>
      <c r="N502" s="34"/>
    </row>
    <row r="503">
      <c r="A503" s="185"/>
      <c r="B503" s="105"/>
      <c r="C503" s="103"/>
      <c r="D503" s="104"/>
      <c r="E503" s="104"/>
      <c r="F503" s="104"/>
      <c r="G503" s="105"/>
      <c r="H503" s="171"/>
      <c r="I503" s="197"/>
      <c r="J503" s="38"/>
      <c r="K503" s="274"/>
      <c r="L503" s="275"/>
      <c r="M503" s="274"/>
      <c r="N503" s="34"/>
    </row>
    <row r="504">
      <c r="A504" s="185"/>
      <c r="B504" s="195"/>
      <c r="C504" s="24"/>
      <c r="D504" s="27"/>
      <c r="E504" s="27"/>
      <c r="F504" s="27"/>
      <c r="G504" s="28"/>
      <c r="H504" s="158"/>
      <c r="I504" s="30"/>
      <c r="J504" s="59"/>
      <c r="K504" s="274"/>
      <c r="L504" s="275"/>
      <c r="M504" s="274"/>
      <c r="N504" s="34"/>
    </row>
    <row r="505">
      <c r="A505" s="185"/>
      <c r="B505" s="28"/>
      <c r="C505" s="24"/>
      <c r="D505" s="27"/>
      <c r="E505" s="27"/>
      <c r="F505" s="27"/>
      <c r="G505" s="28"/>
      <c r="H505" s="158"/>
      <c r="I505" s="58"/>
      <c r="J505" s="38"/>
      <c r="K505" s="274"/>
      <c r="L505" s="275"/>
      <c r="M505" s="274"/>
      <c r="N505" s="34"/>
    </row>
    <row r="506">
      <c r="A506" s="185"/>
      <c r="B506" s="28"/>
      <c r="C506" s="24"/>
      <c r="D506" s="27"/>
      <c r="E506" s="27"/>
      <c r="F506" s="27"/>
      <c r="G506" s="28"/>
      <c r="H506" s="29"/>
      <c r="I506" s="58"/>
      <c r="J506" s="38"/>
      <c r="K506" s="274"/>
      <c r="L506" s="275"/>
      <c r="M506" s="274"/>
      <c r="N506" s="34"/>
    </row>
    <row r="507">
      <c r="A507" s="185"/>
      <c r="B507" s="28"/>
      <c r="C507" s="24"/>
      <c r="D507" s="27"/>
      <c r="E507" s="27"/>
      <c r="F507" s="27"/>
      <c r="G507" s="28"/>
      <c r="H507" s="29"/>
      <c r="I507" s="58"/>
      <c r="J507" s="44"/>
      <c r="K507" s="274"/>
      <c r="L507" s="275"/>
      <c r="M507" s="274"/>
      <c r="N507" s="34"/>
    </row>
    <row r="508">
      <c r="A508" s="185"/>
      <c r="B508" s="28"/>
      <c r="C508" s="24"/>
      <c r="D508" s="27"/>
      <c r="E508" s="27"/>
      <c r="F508" s="27"/>
      <c r="G508" s="28"/>
      <c r="H508" s="48"/>
      <c r="I508" s="68"/>
      <c r="J508" s="44"/>
      <c r="K508" s="274"/>
      <c r="L508" s="275"/>
      <c r="M508" s="274"/>
      <c r="N508" s="34"/>
    </row>
    <row r="509">
      <c r="A509" s="185"/>
      <c r="B509" s="28"/>
      <c r="C509" s="24"/>
      <c r="D509" s="27"/>
      <c r="E509" s="27"/>
      <c r="F509" s="27"/>
      <c r="G509" s="28"/>
      <c r="H509" s="48"/>
      <c r="I509" s="53"/>
      <c r="J509" s="38"/>
      <c r="K509" s="274"/>
      <c r="L509" s="275"/>
      <c r="M509" s="274"/>
      <c r="N509" s="34"/>
    </row>
    <row r="510">
      <c r="A510" s="185"/>
      <c r="B510" s="28"/>
      <c r="C510" s="24"/>
      <c r="D510" s="27"/>
      <c r="E510" s="27"/>
      <c r="F510" s="27"/>
      <c r="G510" s="28"/>
      <c r="H510" s="48"/>
      <c r="I510" s="170"/>
      <c r="J510" s="38"/>
      <c r="K510" s="274"/>
      <c r="L510" s="275"/>
      <c r="M510" s="274"/>
      <c r="N510" s="34"/>
    </row>
    <row r="511">
      <c r="A511" s="200"/>
      <c r="B511" s="75"/>
      <c r="C511" s="144"/>
      <c r="D511" s="162"/>
      <c r="E511" s="162"/>
      <c r="F511" s="162"/>
      <c r="G511" s="163"/>
      <c r="H511" s="145"/>
      <c r="I511" s="246"/>
      <c r="J511" s="253"/>
      <c r="K511" s="274"/>
      <c r="L511" s="274"/>
      <c r="M511" s="274"/>
      <c r="N511" s="34"/>
    </row>
    <row r="512">
      <c r="A512" s="316"/>
      <c r="B512" s="125"/>
      <c r="C512" s="125"/>
      <c r="D512" s="84"/>
      <c r="E512" s="84"/>
      <c r="F512" s="84"/>
      <c r="G512" s="85"/>
      <c r="H512" s="158"/>
      <c r="I512" s="30"/>
      <c r="J512" s="87"/>
      <c r="K512" s="384"/>
      <c r="L512" s="385"/>
      <c r="M512" s="386"/>
      <c r="N512" s="387"/>
    </row>
    <row r="513">
      <c r="A513" s="185"/>
      <c r="B513" s="24"/>
      <c r="C513" s="24"/>
      <c r="D513" s="27"/>
      <c r="E513" s="27"/>
      <c r="F513" s="27"/>
      <c r="G513" s="28"/>
      <c r="H513" s="377"/>
      <c r="I513" s="241"/>
      <c r="J513" s="38"/>
      <c r="K513" s="2"/>
      <c r="L513" s="388"/>
      <c r="M513" s="275"/>
      <c r="N513" s="389"/>
    </row>
    <row r="514">
      <c r="A514" s="185"/>
      <c r="B514" s="28"/>
      <c r="C514" s="24"/>
      <c r="D514" s="27"/>
      <c r="E514" s="27"/>
      <c r="F514" s="27"/>
      <c r="G514" s="28"/>
      <c r="H514" s="29"/>
      <c r="I514" s="241"/>
      <c r="J514" s="38"/>
      <c r="K514" s="2"/>
      <c r="L514" s="388"/>
      <c r="M514" s="275"/>
      <c r="N514" s="389"/>
    </row>
    <row r="515">
      <c r="A515" s="185"/>
      <c r="B515" s="28"/>
      <c r="C515" s="24"/>
      <c r="D515" s="27"/>
      <c r="E515" s="27"/>
      <c r="F515" s="27"/>
      <c r="G515" s="28"/>
      <c r="H515" s="29"/>
      <c r="I515" s="241"/>
      <c r="J515" s="62"/>
      <c r="K515" s="2"/>
      <c r="L515" s="388"/>
      <c r="M515" s="275"/>
      <c r="N515" s="389"/>
    </row>
    <row r="516">
      <c r="A516" s="185"/>
      <c r="B516" s="28"/>
      <c r="C516" s="24"/>
      <c r="D516" s="27"/>
      <c r="E516" s="27"/>
      <c r="F516" s="27"/>
      <c r="G516" s="28"/>
      <c r="H516" s="29"/>
      <c r="I516" s="241"/>
      <c r="J516" s="44"/>
      <c r="K516" s="2"/>
      <c r="L516" s="388"/>
      <c r="M516" s="275"/>
      <c r="N516" s="389"/>
    </row>
    <row r="517">
      <c r="A517" s="185"/>
      <c r="B517" s="28"/>
      <c r="C517" s="24"/>
      <c r="D517" s="27"/>
      <c r="E517" s="27"/>
      <c r="F517" s="27"/>
      <c r="G517" s="28"/>
      <c r="H517" s="48"/>
      <c r="I517" s="390"/>
      <c r="J517" s="38"/>
      <c r="K517" s="2"/>
      <c r="L517" s="388"/>
      <c r="M517" s="275"/>
      <c r="N517" s="389"/>
    </row>
    <row r="518">
      <c r="A518" s="185"/>
      <c r="B518" s="28"/>
      <c r="C518" s="24"/>
      <c r="D518" s="27"/>
      <c r="E518" s="27"/>
      <c r="F518" s="27"/>
      <c r="G518" s="28"/>
      <c r="H518" s="106"/>
      <c r="I518" s="197"/>
      <c r="J518" s="391"/>
      <c r="K518" s="2"/>
      <c r="L518" s="388"/>
      <c r="M518" s="275"/>
      <c r="N518" s="389"/>
    </row>
    <row r="519">
      <c r="A519" s="185"/>
      <c r="B519" s="28"/>
      <c r="C519" s="24"/>
      <c r="D519" s="104"/>
      <c r="E519" s="104"/>
      <c r="F519" s="104"/>
      <c r="G519" s="105"/>
      <c r="H519" s="29"/>
      <c r="I519" s="197"/>
      <c r="J519" s="38"/>
      <c r="K519" s="2"/>
      <c r="L519" s="388"/>
      <c r="M519" s="275"/>
      <c r="N519" s="389"/>
    </row>
    <row r="520">
      <c r="A520" s="185"/>
      <c r="B520" s="105"/>
      <c r="C520" s="103"/>
      <c r="D520" s="104"/>
      <c r="E520" s="104"/>
      <c r="F520" s="104"/>
      <c r="G520" s="105"/>
      <c r="H520" s="106"/>
      <c r="I520" s="199"/>
      <c r="J520" s="38"/>
      <c r="K520" s="2"/>
      <c r="L520" s="388"/>
      <c r="M520" s="275"/>
      <c r="N520" s="389"/>
    </row>
    <row r="521">
      <c r="A521" s="185"/>
      <c r="B521" s="105"/>
      <c r="C521" s="103"/>
      <c r="D521" s="104"/>
      <c r="E521" s="104"/>
      <c r="F521" s="104"/>
      <c r="G521" s="105"/>
      <c r="H521" s="171"/>
      <c r="I521" s="197"/>
      <c r="J521" s="38"/>
      <c r="K521" s="318"/>
      <c r="L521" s="392"/>
      <c r="M521" s="279"/>
      <c r="N521" s="393"/>
    </row>
    <row r="522">
      <c r="A522" s="185"/>
      <c r="B522" s="28"/>
      <c r="C522" s="24"/>
      <c r="D522" s="27"/>
      <c r="E522" s="27"/>
      <c r="F522" s="27"/>
      <c r="G522" s="23"/>
      <c r="H522" s="29"/>
      <c r="I522" s="30"/>
      <c r="J522" s="31"/>
      <c r="K522" s="2"/>
      <c r="L522" s="388"/>
      <c r="M522" s="275"/>
      <c r="N522" s="389"/>
    </row>
    <row r="523">
      <c r="A523" s="185"/>
      <c r="B523" s="28"/>
      <c r="C523" s="24"/>
      <c r="D523" s="27"/>
      <c r="E523" s="27"/>
      <c r="F523" s="27"/>
      <c r="G523" s="28"/>
      <c r="H523" s="29"/>
      <c r="I523" s="58"/>
      <c r="J523" s="38"/>
      <c r="K523" s="2"/>
      <c r="L523" s="388"/>
      <c r="M523" s="275"/>
      <c r="N523" s="389"/>
    </row>
    <row r="524">
      <c r="A524" s="185"/>
      <c r="B524" s="28"/>
      <c r="C524" s="24"/>
      <c r="D524" s="27"/>
      <c r="E524" s="27"/>
      <c r="F524" s="27"/>
      <c r="G524" s="28"/>
      <c r="H524" s="29"/>
      <c r="I524" s="58"/>
      <c r="J524" s="38"/>
      <c r="K524" s="2"/>
      <c r="L524" s="388"/>
      <c r="M524" s="275"/>
      <c r="N524" s="389"/>
    </row>
    <row r="525">
      <c r="A525" s="185"/>
      <c r="B525" s="28"/>
      <c r="C525" s="24"/>
      <c r="D525" s="27"/>
      <c r="E525" s="27"/>
      <c r="F525" s="27"/>
      <c r="G525" s="28"/>
      <c r="H525" s="29"/>
      <c r="I525" s="58"/>
      <c r="J525" s="44"/>
      <c r="K525" s="2"/>
      <c r="L525" s="388"/>
      <c r="M525" s="275"/>
      <c r="N525" s="389"/>
    </row>
    <row r="526">
      <c r="A526" s="185"/>
      <c r="B526" s="28"/>
      <c r="C526" s="24"/>
      <c r="D526" s="27"/>
      <c r="E526" s="27"/>
      <c r="F526" s="27"/>
      <c r="G526" s="28"/>
      <c r="H526" s="29"/>
      <c r="I526" s="58"/>
      <c r="J526" s="44"/>
      <c r="K526" s="2"/>
      <c r="L526" s="388"/>
      <c r="M526" s="275"/>
      <c r="N526" s="389"/>
    </row>
    <row r="527">
      <c r="A527" s="185"/>
      <c r="B527" s="28"/>
      <c r="C527" s="24"/>
      <c r="D527" s="27"/>
      <c r="E527" s="27"/>
      <c r="F527" s="27"/>
      <c r="G527" s="28"/>
      <c r="H527" s="48"/>
      <c r="I527" s="56"/>
      <c r="J527" s="38"/>
      <c r="K527" s="2"/>
      <c r="L527" s="388"/>
      <c r="M527" s="275"/>
      <c r="N527" s="389"/>
    </row>
    <row r="528">
      <c r="A528" s="185"/>
      <c r="B528" s="193"/>
      <c r="C528" s="193"/>
      <c r="D528" s="394"/>
      <c r="E528" s="394"/>
      <c r="F528" s="394"/>
      <c r="G528" s="193"/>
      <c r="H528" s="193"/>
      <c r="I528" s="193"/>
      <c r="J528" s="395"/>
      <c r="K528" s="318"/>
      <c r="L528" s="392"/>
      <c r="M528" s="279"/>
      <c r="N528" s="393"/>
    </row>
    <row r="529">
      <c r="A529" s="200"/>
      <c r="B529" s="268"/>
      <c r="C529" s="268"/>
      <c r="D529" s="396"/>
      <c r="E529" s="396"/>
      <c r="F529" s="396"/>
      <c r="G529" s="268"/>
      <c r="H529" s="268"/>
      <c r="I529" s="268"/>
      <c r="J529" s="397"/>
      <c r="K529" s="398"/>
      <c r="L529" s="398"/>
      <c r="M529" s="399"/>
      <c r="N529" s="3"/>
    </row>
    <row r="530">
      <c r="A530" s="400"/>
      <c r="B530" s="160"/>
      <c r="C530" s="160"/>
      <c r="D530" s="401"/>
      <c r="E530" s="401"/>
      <c r="F530" s="401"/>
      <c r="G530" s="160"/>
      <c r="H530" s="160"/>
      <c r="I530" s="160"/>
      <c r="J530" s="402" t="s">
        <v>115</v>
      </c>
      <c r="K530" s="403">
        <v>19055.0</v>
      </c>
      <c r="L530" s="403"/>
      <c r="M530" s="403">
        <v>19055.0</v>
      </c>
      <c r="N530" s="3"/>
    </row>
    <row r="531">
      <c r="A531" s="400"/>
      <c r="B531" s="160"/>
      <c r="C531" s="160"/>
      <c r="D531" s="401"/>
      <c r="E531" s="401"/>
      <c r="F531" s="401"/>
      <c r="G531" s="160"/>
      <c r="H531" s="160"/>
      <c r="I531" s="160"/>
      <c r="J531" s="404" t="s">
        <v>116</v>
      </c>
      <c r="K531" s="405">
        <v>0.0</v>
      </c>
      <c r="L531" s="405"/>
      <c r="M531" s="405">
        <v>0.0</v>
      </c>
      <c r="N531" s="3"/>
    </row>
    <row r="532">
      <c r="A532" s="400"/>
      <c r="B532" s="160"/>
      <c r="C532" s="160"/>
      <c r="D532" s="401"/>
      <c r="E532" s="401"/>
      <c r="F532" s="401"/>
      <c r="G532" s="160"/>
      <c r="H532" s="160"/>
      <c r="I532" s="160"/>
      <c r="J532" s="406" t="s">
        <v>117</v>
      </c>
      <c r="K532" s="405"/>
      <c r="L532" s="405"/>
      <c r="M532" s="405"/>
      <c r="N532" s="3"/>
    </row>
    <row r="533">
      <c r="A533" s="400"/>
      <c r="B533" s="160"/>
      <c r="C533" s="160"/>
      <c r="D533" s="401"/>
      <c r="E533" s="401"/>
      <c r="F533" s="401"/>
      <c r="G533" s="160"/>
      <c r="H533" s="160"/>
      <c r="I533" s="160"/>
      <c r="J533" s="402" t="s">
        <v>118</v>
      </c>
      <c r="K533" s="403"/>
      <c r="L533" s="403"/>
      <c r="M533" s="407"/>
      <c r="N533" s="408"/>
    </row>
    <row r="534">
      <c r="A534" s="400"/>
      <c r="B534" s="160"/>
      <c r="C534" s="160"/>
      <c r="D534" s="401"/>
      <c r="E534" s="401"/>
      <c r="F534" s="401"/>
      <c r="G534" s="160"/>
      <c r="H534" s="160"/>
      <c r="I534" s="160"/>
      <c r="J534" s="404" t="s">
        <v>119</v>
      </c>
      <c r="K534" s="409"/>
      <c r="L534" s="409"/>
      <c r="M534" s="409"/>
      <c r="N534" s="408"/>
    </row>
    <row r="535">
      <c r="A535" s="400"/>
      <c r="B535" s="160"/>
      <c r="C535" s="160"/>
      <c r="D535" s="401"/>
      <c r="E535" s="401"/>
      <c r="F535" s="401"/>
      <c r="G535" s="160"/>
      <c r="H535" s="160"/>
      <c r="I535" s="160"/>
      <c r="J535" s="410" t="s">
        <v>120</v>
      </c>
      <c r="K535" s="411"/>
      <c r="L535" s="411"/>
      <c r="M535" s="412"/>
      <c r="N535" s="3"/>
    </row>
    <row r="536">
      <c r="A536" s="400"/>
      <c r="B536" s="160"/>
      <c r="C536" s="160"/>
      <c r="D536" s="401"/>
      <c r="E536" s="401"/>
      <c r="F536" s="401"/>
      <c r="G536" s="160"/>
      <c r="H536" s="160"/>
      <c r="I536" s="160"/>
      <c r="J536" s="413"/>
      <c r="K536" s="2"/>
      <c r="L536" s="2"/>
      <c r="M536" s="2"/>
      <c r="N536" s="3"/>
    </row>
    <row r="537">
      <c r="A537" s="400"/>
      <c r="B537" s="160"/>
      <c r="C537" s="160"/>
      <c r="D537" s="401"/>
      <c r="E537" s="401"/>
      <c r="F537" s="401"/>
      <c r="G537" s="160"/>
      <c r="H537" s="160"/>
      <c r="I537" s="160"/>
      <c r="J537" s="10"/>
      <c r="K537" s="2"/>
      <c r="L537" s="2"/>
      <c r="M537" s="2"/>
      <c r="N537" s="3"/>
    </row>
    <row r="538">
      <c r="A538" s="400"/>
      <c r="B538" s="160"/>
      <c r="C538" s="160"/>
      <c r="D538" s="401"/>
      <c r="E538" s="401"/>
      <c r="F538" s="401"/>
      <c r="G538" s="160"/>
      <c r="H538" s="160"/>
      <c r="I538" s="160"/>
      <c r="J538" s="10"/>
      <c r="K538" s="2"/>
      <c r="L538" s="2"/>
      <c r="M538" s="2"/>
      <c r="N538" s="3"/>
    </row>
    <row r="539">
      <c r="A539" s="400"/>
      <c r="B539" s="160"/>
      <c r="C539" s="160"/>
      <c r="D539" s="401"/>
      <c r="E539" s="401"/>
      <c r="F539" s="401"/>
      <c r="G539" s="160"/>
      <c r="H539" s="160"/>
      <c r="I539" s="160"/>
      <c r="J539" s="10"/>
      <c r="K539" s="2"/>
      <c r="L539" s="2"/>
      <c r="M539" s="2"/>
      <c r="N539" s="3"/>
    </row>
    <row r="540">
      <c r="A540" s="400"/>
      <c r="B540" s="160"/>
      <c r="C540" s="160"/>
      <c r="D540" s="401"/>
      <c r="E540" s="401"/>
      <c r="F540" s="401"/>
      <c r="G540" s="160"/>
      <c r="H540" s="160"/>
      <c r="I540" s="160"/>
      <c r="J540" s="10"/>
      <c r="K540" s="2"/>
      <c r="L540" s="2"/>
      <c r="M540" s="2"/>
      <c r="N540" s="3"/>
    </row>
    <row r="541">
      <c r="A541" s="400"/>
      <c r="B541" s="160"/>
      <c r="C541" s="160"/>
      <c r="D541" s="401"/>
      <c r="E541" s="401"/>
      <c r="F541" s="401"/>
      <c r="G541" s="160"/>
      <c r="H541" s="160"/>
      <c r="I541" s="160"/>
      <c r="J541" s="10"/>
      <c r="K541" s="2"/>
      <c r="L541" s="2"/>
      <c r="M541" s="2"/>
      <c r="N541" s="3"/>
    </row>
    <row r="542">
      <c r="A542" s="400"/>
      <c r="B542" s="160"/>
      <c r="C542" s="160"/>
      <c r="D542" s="401"/>
      <c r="E542" s="401"/>
      <c r="F542" s="401"/>
      <c r="G542" s="160"/>
      <c r="H542" s="160"/>
      <c r="I542" s="160"/>
      <c r="J542" s="10"/>
      <c r="K542" s="2"/>
      <c r="L542" s="2"/>
      <c r="M542" s="2"/>
      <c r="N542" s="3"/>
    </row>
    <row r="543">
      <c r="A543" s="400"/>
      <c r="B543" s="160"/>
      <c r="C543" s="160"/>
      <c r="D543" s="401"/>
      <c r="E543" s="401"/>
      <c r="F543" s="401"/>
      <c r="G543" s="160"/>
      <c r="H543" s="160"/>
      <c r="I543" s="160"/>
      <c r="J543" s="10"/>
      <c r="K543" s="2"/>
      <c r="L543" s="2"/>
      <c r="M543" s="2"/>
      <c r="N543" s="3"/>
    </row>
    <row r="544">
      <c r="A544" s="400"/>
      <c r="B544" s="160"/>
      <c r="C544" s="160"/>
      <c r="D544" s="401"/>
      <c r="E544" s="401"/>
      <c r="F544" s="401"/>
      <c r="G544" s="160"/>
      <c r="H544" s="160"/>
      <c r="I544" s="160"/>
      <c r="J544" s="10"/>
      <c r="K544" s="2"/>
      <c r="L544" s="2"/>
      <c r="M544" s="2"/>
      <c r="N544" s="3"/>
    </row>
    <row r="545">
      <c r="A545" s="400"/>
      <c r="B545" s="160"/>
      <c r="C545" s="160"/>
      <c r="D545" s="401"/>
      <c r="E545" s="401"/>
      <c r="F545" s="401"/>
      <c r="G545" s="160"/>
      <c r="H545" s="160"/>
      <c r="I545" s="160"/>
      <c r="J545" s="10"/>
      <c r="K545" s="2"/>
      <c r="L545" s="2"/>
      <c r="M545" s="2"/>
      <c r="N545" s="3"/>
    </row>
    <row r="546">
      <c r="A546" s="400"/>
      <c r="B546" s="160"/>
      <c r="C546" s="160"/>
      <c r="D546" s="401"/>
      <c r="E546" s="401"/>
      <c r="F546" s="401"/>
      <c r="G546" s="160"/>
      <c r="H546" s="160"/>
      <c r="I546" s="160"/>
      <c r="J546" s="10"/>
      <c r="K546" s="2"/>
      <c r="L546" s="2"/>
      <c r="M546" s="2"/>
      <c r="N546" s="3"/>
    </row>
    <row r="547">
      <c r="A547" s="400"/>
      <c r="B547" s="160"/>
      <c r="C547" s="160"/>
      <c r="D547" s="401"/>
      <c r="E547" s="401"/>
      <c r="F547" s="401"/>
      <c r="G547" s="160"/>
      <c r="H547" s="160"/>
      <c r="I547" s="160"/>
      <c r="J547" s="10"/>
      <c r="K547" s="2"/>
      <c r="L547" s="2"/>
      <c r="M547" s="2"/>
      <c r="N547" s="3"/>
    </row>
    <row r="548">
      <c r="A548" s="400"/>
      <c r="B548" s="160"/>
      <c r="C548" s="160"/>
      <c r="D548" s="401"/>
      <c r="E548" s="401"/>
      <c r="F548" s="401"/>
      <c r="G548" s="160"/>
      <c r="H548" s="160"/>
      <c r="I548" s="160"/>
      <c r="J548" s="10"/>
      <c r="K548" s="2"/>
      <c r="L548" s="2"/>
      <c r="M548" s="2"/>
      <c r="N548" s="3"/>
    </row>
    <row r="549">
      <c r="A549" s="400"/>
      <c r="B549" s="160"/>
      <c r="C549" s="160"/>
      <c r="D549" s="401"/>
      <c r="E549" s="401"/>
      <c r="F549" s="401"/>
      <c r="G549" s="160"/>
      <c r="H549" s="160"/>
      <c r="I549" s="160"/>
      <c r="J549" s="10"/>
      <c r="K549" s="2"/>
      <c r="L549" s="2"/>
      <c r="M549" s="2"/>
      <c r="N549" s="3"/>
    </row>
    <row r="550">
      <c r="A550" s="400"/>
      <c r="B550" s="160"/>
      <c r="C550" s="160"/>
      <c r="D550" s="401"/>
      <c r="E550" s="401"/>
      <c r="F550" s="401"/>
      <c r="G550" s="160"/>
      <c r="H550" s="160"/>
      <c r="I550" s="160"/>
      <c r="J550" s="10"/>
      <c r="K550" s="2"/>
      <c r="L550" s="2"/>
      <c r="M550" s="2"/>
      <c r="N550" s="3"/>
    </row>
    <row r="551">
      <c r="A551" s="400"/>
      <c r="B551" s="160"/>
      <c r="C551" s="160"/>
      <c r="D551" s="401"/>
      <c r="E551" s="401"/>
      <c r="F551" s="401"/>
      <c r="G551" s="160"/>
      <c r="H551" s="160"/>
      <c r="I551" s="160"/>
      <c r="J551" s="10"/>
      <c r="K551" s="2"/>
      <c r="L551" s="2"/>
      <c r="M551" s="2"/>
      <c r="N551" s="3"/>
    </row>
    <row r="552">
      <c r="A552" s="400"/>
      <c r="B552" s="160"/>
      <c r="C552" s="160"/>
      <c r="D552" s="401"/>
      <c r="E552" s="401"/>
      <c r="F552" s="401"/>
      <c r="G552" s="160"/>
      <c r="H552" s="160"/>
      <c r="I552" s="160"/>
      <c r="J552" s="10"/>
      <c r="K552" s="2"/>
      <c r="L552" s="2"/>
      <c r="M552" s="2"/>
      <c r="N552" s="3"/>
    </row>
    <row r="553">
      <c r="A553" s="400"/>
      <c r="B553" s="160"/>
      <c r="C553" s="160"/>
      <c r="D553" s="401"/>
      <c r="E553" s="401"/>
      <c r="F553" s="401"/>
      <c r="G553" s="160"/>
      <c r="H553" s="160"/>
      <c r="I553" s="160"/>
      <c r="J553" s="10"/>
      <c r="K553" s="2"/>
      <c r="L553" s="2"/>
      <c r="M553" s="2"/>
      <c r="N553" s="3"/>
    </row>
    <row r="554">
      <c r="A554" s="400"/>
      <c r="B554" s="160"/>
      <c r="C554" s="160"/>
      <c r="D554" s="401"/>
      <c r="E554" s="401"/>
      <c r="F554" s="401"/>
      <c r="G554" s="160"/>
      <c r="H554" s="160"/>
      <c r="I554" s="160"/>
      <c r="J554" s="10"/>
      <c r="K554" s="2"/>
      <c r="L554" s="2"/>
      <c r="M554" s="2"/>
      <c r="N554" s="3"/>
    </row>
    <row r="555">
      <c r="A555" s="400"/>
      <c r="B555" s="160"/>
      <c r="C555" s="160"/>
      <c r="D555" s="401"/>
      <c r="E555" s="401"/>
      <c r="F555" s="401"/>
      <c r="G555" s="160"/>
      <c r="H555" s="160"/>
      <c r="I555" s="160"/>
      <c r="J555" s="10"/>
      <c r="K555" s="2"/>
      <c r="L555" s="2"/>
      <c r="M555" s="2"/>
      <c r="N555" s="3"/>
    </row>
    <row r="556">
      <c r="A556" s="400"/>
      <c r="B556" s="160"/>
      <c r="C556" s="160"/>
      <c r="D556" s="401"/>
      <c r="E556" s="401"/>
      <c r="F556" s="401"/>
      <c r="G556" s="160"/>
      <c r="H556" s="160"/>
      <c r="I556" s="160"/>
      <c r="J556" s="10"/>
      <c r="K556" s="2"/>
      <c r="L556" s="2"/>
      <c r="M556" s="2"/>
      <c r="N556" s="3"/>
    </row>
    <row r="557">
      <c r="A557" s="400"/>
      <c r="B557" s="160"/>
      <c r="C557" s="160"/>
      <c r="D557" s="401"/>
      <c r="E557" s="401"/>
      <c r="F557" s="401"/>
      <c r="G557" s="160"/>
      <c r="H557" s="160"/>
      <c r="I557" s="160"/>
      <c r="J557" s="10"/>
      <c r="K557" s="2"/>
      <c r="L557" s="2"/>
      <c r="M557" s="2"/>
      <c r="N557" s="3"/>
    </row>
    <row r="558">
      <c r="A558" s="400"/>
      <c r="B558" s="160"/>
      <c r="C558" s="160"/>
      <c r="D558" s="401"/>
      <c r="E558" s="401"/>
      <c r="F558" s="401"/>
      <c r="G558" s="160"/>
      <c r="H558" s="160"/>
      <c r="I558" s="160"/>
      <c r="J558" s="10"/>
      <c r="K558" s="2"/>
      <c r="L558" s="2"/>
      <c r="M558" s="2"/>
      <c r="N558" s="3"/>
    </row>
    <row r="559">
      <c r="A559" s="400"/>
      <c r="B559" s="160"/>
      <c r="C559" s="160"/>
      <c r="D559" s="401"/>
      <c r="E559" s="401"/>
      <c r="F559" s="401"/>
      <c r="G559" s="160"/>
      <c r="H559" s="160"/>
      <c r="I559" s="160"/>
      <c r="J559" s="10"/>
      <c r="K559" s="2"/>
      <c r="L559" s="2"/>
      <c r="M559" s="2"/>
      <c r="N559" s="3"/>
    </row>
    <row r="560">
      <c r="A560" s="400"/>
      <c r="B560" s="160"/>
      <c r="C560" s="160"/>
      <c r="D560" s="401"/>
      <c r="E560" s="401"/>
      <c r="F560" s="401"/>
      <c r="G560" s="160"/>
      <c r="H560" s="160"/>
      <c r="I560" s="160"/>
      <c r="J560" s="10"/>
      <c r="K560" s="2"/>
      <c r="L560" s="2"/>
      <c r="M560" s="2"/>
      <c r="N560" s="3"/>
    </row>
    <row r="561">
      <c r="A561" s="400"/>
      <c r="B561" s="160"/>
      <c r="C561" s="160"/>
      <c r="D561" s="401"/>
      <c r="E561" s="401"/>
      <c r="F561" s="401"/>
      <c r="G561" s="160"/>
      <c r="H561" s="160"/>
      <c r="I561" s="160"/>
      <c r="J561" s="10"/>
      <c r="K561" s="2"/>
      <c r="L561" s="2"/>
      <c r="M561" s="2"/>
      <c r="N561" s="3"/>
    </row>
    <row r="562">
      <c r="A562" s="400"/>
      <c r="B562" s="160"/>
      <c r="C562" s="160"/>
      <c r="D562" s="401"/>
      <c r="E562" s="401"/>
      <c r="F562" s="401"/>
      <c r="G562" s="160"/>
      <c r="H562" s="160"/>
      <c r="I562" s="160"/>
      <c r="J562" s="10"/>
      <c r="K562" s="2"/>
      <c r="L562" s="2"/>
      <c r="M562" s="2"/>
      <c r="N562" s="3"/>
    </row>
    <row r="563">
      <c r="A563" s="400"/>
      <c r="B563" s="160"/>
      <c r="C563" s="160"/>
      <c r="D563" s="401"/>
      <c r="E563" s="401"/>
      <c r="F563" s="401"/>
      <c r="G563" s="160"/>
      <c r="H563" s="160"/>
      <c r="I563" s="160"/>
      <c r="J563" s="10"/>
      <c r="K563" s="2"/>
      <c r="L563" s="2"/>
      <c r="M563" s="2"/>
      <c r="N563" s="3"/>
    </row>
    <row r="564">
      <c r="A564" s="400"/>
      <c r="B564" s="160"/>
      <c r="C564" s="160"/>
      <c r="D564" s="401"/>
      <c r="E564" s="401"/>
      <c r="F564" s="401"/>
      <c r="G564" s="160"/>
      <c r="H564" s="160"/>
      <c r="I564" s="160"/>
      <c r="J564" s="10"/>
      <c r="K564" s="2"/>
      <c r="L564" s="2"/>
      <c r="M564" s="2"/>
      <c r="N564" s="3"/>
    </row>
    <row r="565">
      <c r="A565" s="400"/>
      <c r="B565" s="160"/>
      <c r="C565" s="160"/>
      <c r="D565" s="401"/>
      <c r="E565" s="401"/>
      <c r="F565" s="401"/>
      <c r="G565" s="160"/>
      <c r="H565" s="160"/>
      <c r="I565" s="160"/>
      <c r="J565" s="10"/>
      <c r="K565" s="2"/>
      <c r="L565" s="2"/>
      <c r="M565" s="2"/>
      <c r="N565" s="3"/>
    </row>
    <row r="566">
      <c r="A566" s="400"/>
      <c r="B566" s="160"/>
      <c r="C566" s="160"/>
      <c r="D566" s="401"/>
      <c r="E566" s="401"/>
      <c r="F566" s="401"/>
      <c r="G566" s="160"/>
      <c r="H566" s="160"/>
      <c r="I566" s="160"/>
      <c r="J566" s="10"/>
      <c r="K566" s="2"/>
      <c r="L566" s="2"/>
      <c r="M566" s="2"/>
      <c r="N566" s="3"/>
    </row>
    <row r="567">
      <c r="A567" s="400"/>
      <c r="B567" s="160"/>
      <c r="C567" s="160"/>
      <c r="D567" s="401"/>
      <c r="E567" s="401"/>
      <c r="F567" s="401"/>
      <c r="G567" s="160"/>
      <c r="H567" s="160"/>
      <c r="I567" s="160"/>
      <c r="J567" s="10"/>
      <c r="K567" s="2"/>
      <c r="L567" s="2"/>
      <c r="M567" s="2"/>
      <c r="N567" s="3"/>
    </row>
    <row r="568">
      <c r="A568" s="400"/>
      <c r="B568" s="160"/>
      <c r="C568" s="160"/>
      <c r="D568" s="401"/>
      <c r="E568" s="401"/>
      <c r="F568" s="401"/>
      <c r="G568" s="160"/>
      <c r="H568" s="160"/>
      <c r="I568" s="160"/>
      <c r="J568" s="10"/>
      <c r="K568" s="2"/>
      <c r="L568" s="2"/>
      <c r="M568" s="2"/>
      <c r="N568" s="3"/>
    </row>
    <row r="569">
      <c r="A569" s="400"/>
      <c r="B569" s="160"/>
      <c r="C569" s="160"/>
      <c r="D569" s="401"/>
      <c r="E569" s="401"/>
      <c r="F569" s="401"/>
      <c r="G569" s="160"/>
      <c r="H569" s="160"/>
      <c r="I569" s="160"/>
      <c r="J569" s="10"/>
      <c r="K569" s="2"/>
      <c r="L569" s="2"/>
      <c r="M569" s="2"/>
      <c r="N569" s="3"/>
    </row>
    <row r="570">
      <c r="A570" s="400"/>
      <c r="B570" s="160"/>
      <c r="C570" s="160"/>
      <c r="D570" s="401"/>
      <c r="E570" s="401"/>
      <c r="F570" s="401"/>
      <c r="G570" s="160"/>
      <c r="H570" s="160"/>
      <c r="I570" s="160"/>
      <c r="J570" s="10"/>
      <c r="K570" s="2"/>
      <c r="L570" s="2"/>
      <c r="M570" s="2"/>
      <c r="N570" s="3"/>
    </row>
    <row r="571">
      <c r="A571" s="400"/>
      <c r="B571" s="160"/>
      <c r="C571" s="160"/>
      <c r="D571" s="401"/>
      <c r="E571" s="401"/>
      <c r="F571" s="401"/>
      <c r="G571" s="160"/>
      <c r="H571" s="160"/>
      <c r="I571" s="160"/>
      <c r="J571" s="10"/>
      <c r="K571" s="2"/>
      <c r="L571" s="2"/>
      <c r="M571" s="2"/>
      <c r="N571" s="3"/>
    </row>
    <row r="572">
      <c r="A572" s="400"/>
      <c r="B572" s="160"/>
      <c r="C572" s="160"/>
      <c r="D572" s="401"/>
      <c r="E572" s="401"/>
      <c r="F572" s="401"/>
      <c r="G572" s="160"/>
      <c r="H572" s="160"/>
      <c r="I572" s="160"/>
      <c r="J572" s="10"/>
      <c r="K572" s="2"/>
      <c r="L572" s="2"/>
      <c r="M572" s="2"/>
      <c r="N572" s="3"/>
    </row>
    <row r="573">
      <c r="A573" s="400"/>
      <c r="B573" s="160"/>
      <c r="C573" s="160"/>
      <c r="D573" s="401"/>
      <c r="E573" s="401"/>
      <c r="F573" s="401"/>
      <c r="G573" s="160"/>
      <c r="H573" s="160"/>
      <c r="I573" s="160"/>
      <c r="J573" s="10"/>
      <c r="K573" s="2"/>
      <c r="L573" s="2"/>
      <c r="M573" s="2"/>
      <c r="N573" s="3"/>
    </row>
    <row r="574">
      <c r="A574" s="400"/>
      <c r="B574" s="160"/>
      <c r="C574" s="160"/>
      <c r="D574" s="401"/>
      <c r="E574" s="401"/>
      <c r="F574" s="401"/>
      <c r="G574" s="160"/>
      <c r="H574" s="160"/>
      <c r="I574" s="160"/>
      <c r="J574" s="10"/>
      <c r="K574" s="2"/>
      <c r="L574" s="2"/>
      <c r="M574" s="2"/>
      <c r="N574" s="3"/>
    </row>
    <row r="575">
      <c r="A575" s="400"/>
      <c r="B575" s="160"/>
      <c r="C575" s="160"/>
      <c r="D575" s="401"/>
      <c r="E575" s="401"/>
      <c r="F575" s="401"/>
      <c r="G575" s="160"/>
      <c r="H575" s="160"/>
      <c r="I575" s="160"/>
      <c r="J575" s="10"/>
      <c r="K575" s="2"/>
      <c r="L575" s="2"/>
      <c r="M575" s="2"/>
      <c r="N575" s="3"/>
    </row>
    <row r="576">
      <c r="A576" s="400"/>
      <c r="B576" s="160"/>
      <c r="C576" s="160"/>
      <c r="D576" s="401"/>
      <c r="E576" s="414"/>
      <c r="F576" s="414"/>
      <c r="G576" s="160"/>
      <c r="H576" s="160"/>
      <c r="I576" s="160"/>
      <c r="J576" s="10"/>
      <c r="K576" s="2"/>
      <c r="L576" s="2"/>
      <c r="M576" s="2"/>
      <c r="N576" s="3"/>
    </row>
    <row r="577">
      <c r="A577" s="400"/>
      <c r="B577" s="160"/>
      <c r="C577" s="160"/>
      <c r="D577" s="401"/>
      <c r="E577" s="414"/>
      <c r="F577" s="414"/>
      <c r="G577" s="160"/>
      <c r="H577" s="160"/>
      <c r="I577" s="160"/>
      <c r="J577" s="10"/>
      <c r="K577" s="2"/>
      <c r="L577" s="2"/>
      <c r="M577" s="2"/>
      <c r="N577" s="3"/>
    </row>
    <row r="578">
      <c r="A578" s="400"/>
      <c r="B578" s="160"/>
      <c r="C578" s="160"/>
      <c r="D578" s="401"/>
      <c r="E578" s="414"/>
      <c r="F578" s="414"/>
      <c r="G578" s="160"/>
      <c r="H578" s="160"/>
      <c r="I578" s="160"/>
      <c r="J578" s="10"/>
      <c r="K578" s="2"/>
      <c r="L578" s="2"/>
      <c r="M578" s="2"/>
      <c r="N578" s="3"/>
    </row>
    <row r="579">
      <c r="A579" s="400"/>
      <c r="B579" s="160"/>
      <c r="C579" s="160"/>
      <c r="D579" s="401"/>
      <c r="E579" s="414"/>
      <c r="F579" s="414"/>
      <c r="G579" s="160"/>
      <c r="H579" s="160"/>
      <c r="I579" s="160"/>
      <c r="J579" s="10"/>
      <c r="K579" s="2"/>
      <c r="L579" s="2"/>
      <c r="M579" s="2"/>
      <c r="N579" s="3"/>
    </row>
    <row r="580">
      <c r="A580" s="400"/>
      <c r="B580" s="160"/>
      <c r="C580" s="160"/>
      <c r="D580" s="401"/>
      <c r="E580" s="414"/>
      <c r="F580" s="414"/>
      <c r="G580" s="160"/>
      <c r="H580" s="160"/>
      <c r="I580" s="160"/>
      <c r="J580" s="10"/>
      <c r="K580" s="2"/>
      <c r="L580" s="2"/>
      <c r="M580" s="2"/>
      <c r="N580" s="3"/>
    </row>
    <row r="581">
      <c r="A581" s="400"/>
      <c r="B581" s="160"/>
      <c r="C581" s="160"/>
      <c r="D581" s="401"/>
      <c r="E581" s="414"/>
      <c r="F581" s="414"/>
      <c r="G581" s="160"/>
      <c r="H581" s="160"/>
      <c r="I581" s="160"/>
      <c r="J581" s="10"/>
      <c r="K581" s="2"/>
      <c r="L581" s="2"/>
      <c r="M581" s="2"/>
      <c r="N581" s="3"/>
    </row>
    <row r="582">
      <c r="A582" s="400"/>
      <c r="B582" s="160"/>
      <c r="C582" s="160"/>
      <c r="D582" s="401"/>
      <c r="E582" s="414"/>
      <c r="F582" s="414"/>
      <c r="G582" s="160"/>
      <c r="H582" s="160"/>
      <c r="I582" s="160"/>
      <c r="J582" s="10"/>
      <c r="K582" s="2"/>
      <c r="L582" s="2"/>
      <c r="M582" s="2"/>
      <c r="N582" s="3"/>
    </row>
    <row r="583">
      <c r="A583" s="400"/>
      <c r="B583" s="160"/>
      <c r="C583" s="160"/>
      <c r="D583" s="401"/>
      <c r="E583" s="414"/>
      <c r="F583" s="414"/>
      <c r="G583" s="160"/>
      <c r="H583" s="160"/>
      <c r="I583" s="160"/>
      <c r="J583" s="10"/>
      <c r="K583" s="2"/>
      <c r="L583" s="2"/>
      <c r="M583" s="2"/>
      <c r="N583" s="3"/>
    </row>
    <row r="584">
      <c r="A584" s="400"/>
      <c r="B584" s="160"/>
      <c r="C584" s="160"/>
      <c r="D584" s="401"/>
      <c r="E584" s="414"/>
      <c r="F584" s="414"/>
      <c r="G584" s="160"/>
      <c r="H584" s="160"/>
      <c r="I584" s="160"/>
      <c r="J584" s="10"/>
      <c r="K584" s="2"/>
      <c r="L584" s="2"/>
      <c r="M584" s="2"/>
      <c r="N584" s="3"/>
    </row>
    <row r="585">
      <c r="A585" s="400"/>
      <c r="B585" s="160"/>
      <c r="C585" s="160"/>
      <c r="D585" s="401"/>
      <c r="E585" s="414"/>
      <c r="F585" s="414"/>
      <c r="G585" s="160"/>
      <c r="H585" s="160"/>
      <c r="I585" s="160"/>
      <c r="J585" s="10"/>
      <c r="K585" s="2"/>
      <c r="L585" s="2"/>
      <c r="M585" s="2"/>
      <c r="N585" s="3"/>
    </row>
    <row r="586">
      <c r="A586" s="400"/>
      <c r="B586" s="160"/>
      <c r="C586" s="160"/>
      <c r="D586" s="401"/>
      <c r="E586" s="414"/>
      <c r="F586" s="414"/>
      <c r="G586" s="160"/>
      <c r="H586" s="160"/>
      <c r="I586" s="160"/>
      <c r="J586" s="10"/>
      <c r="K586" s="2"/>
      <c r="L586" s="2"/>
      <c r="M586" s="2"/>
      <c r="N586" s="3"/>
    </row>
    <row r="587">
      <c r="A587" s="400"/>
      <c r="B587" s="160"/>
      <c r="C587" s="160"/>
      <c r="D587" s="401"/>
      <c r="E587" s="414"/>
      <c r="F587" s="414"/>
      <c r="G587" s="160"/>
      <c r="H587" s="160"/>
      <c r="I587" s="160"/>
      <c r="J587" s="10"/>
      <c r="K587" s="2"/>
      <c r="L587" s="2"/>
      <c r="M587" s="2"/>
      <c r="N587" s="3"/>
    </row>
    <row r="588">
      <c r="A588" s="400"/>
      <c r="B588" s="160"/>
      <c r="C588" s="160"/>
      <c r="D588" s="401"/>
      <c r="E588" s="414"/>
      <c r="F588" s="414"/>
      <c r="G588" s="160"/>
      <c r="H588" s="160"/>
      <c r="I588" s="160"/>
      <c r="J588" s="10"/>
      <c r="K588" s="2"/>
      <c r="L588" s="2"/>
      <c r="M588" s="2"/>
      <c r="N588" s="3"/>
    </row>
    <row r="589">
      <c r="A589" s="400"/>
      <c r="B589" s="160"/>
      <c r="C589" s="160"/>
      <c r="D589" s="401"/>
      <c r="E589" s="414"/>
      <c r="F589" s="414"/>
      <c r="G589" s="160"/>
      <c r="H589" s="160"/>
      <c r="I589" s="160"/>
      <c r="J589" s="10"/>
      <c r="K589" s="2"/>
      <c r="L589" s="2"/>
      <c r="M589" s="2"/>
      <c r="N589" s="3"/>
    </row>
    <row r="590">
      <c r="A590" s="400"/>
      <c r="B590" s="160"/>
      <c r="C590" s="160"/>
      <c r="D590" s="401"/>
      <c r="E590" s="414"/>
      <c r="F590" s="414"/>
      <c r="G590" s="160"/>
      <c r="H590" s="160"/>
      <c r="I590" s="160"/>
      <c r="J590" s="10"/>
      <c r="K590" s="2"/>
      <c r="L590" s="2"/>
      <c r="M590" s="2"/>
      <c r="N590" s="3"/>
    </row>
    <row r="591">
      <c r="A591" s="400"/>
      <c r="B591" s="160"/>
      <c r="C591" s="160"/>
      <c r="D591" s="401"/>
      <c r="E591" s="414"/>
      <c r="F591" s="414"/>
      <c r="G591" s="160"/>
      <c r="H591" s="160"/>
      <c r="I591" s="160"/>
      <c r="J591" s="10"/>
      <c r="K591" s="2"/>
      <c r="L591" s="2"/>
      <c r="M591" s="2"/>
      <c r="N591" s="3"/>
    </row>
    <row r="592">
      <c r="A592" s="400"/>
      <c r="B592" s="160"/>
      <c r="C592" s="160"/>
      <c r="D592" s="401"/>
      <c r="E592" s="414"/>
      <c r="F592" s="414"/>
      <c r="G592" s="160"/>
      <c r="H592" s="160"/>
      <c r="I592" s="160"/>
      <c r="J592" s="10"/>
      <c r="K592" s="2"/>
      <c r="L592" s="2"/>
      <c r="M592" s="2"/>
      <c r="N592" s="3"/>
    </row>
    <row r="593">
      <c r="A593" s="400"/>
      <c r="B593" s="160"/>
      <c r="C593" s="160"/>
      <c r="D593" s="401"/>
      <c r="E593" s="414"/>
      <c r="F593" s="414"/>
      <c r="G593" s="160"/>
      <c r="H593" s="160"/>
      <c r="I593" s="160"/>
      <c r="J593" s="10"/>
      <c r="K593" s="2"/>
      <c r="L593" s="2"/>
      <c r="M593" s="2"/>
      <c r="N593" s="3"/>
    </row>
    <row r="594">
      <c r="A594" s="400"/>
      <c r="B594" s="160"/>
      <c r="C594" s="160"/>
      <c r="D594" s="401"/>
      <c r="E594" s="414"/>
      <c r="F594" s="414"/>
      <c r="G594" s="160"/>
      <c r="H594" s="160"/>
      <c r="I594" s="160"/>
      <c r="J594" s="10"/>
      <c r="K594" s="2"/>
      <c r="L594" s="2"/>
      <c r="M594" s="2"/>
      <c r="N594" s="3"/>
    </row>
    <row r="595">
      <c r="A595" s="400"/>
      <c r="B595" s="160"/>
      <c r="C595" s="160"/>
      <c r="D595" s="401"/>
      <c r="E595" s="414"/>
      <c r="F595" s="414"/>
      <c r="G595" s="160"/>
      <c r="H595" s="160"/>
      <c r="I595" s="160"/>
      <c r="J595" s="10"/>
      <c r="K595" s="2"/>
      <c r="L595" s="2"/>
      <c r="M595" s="2"/>
      <c r="N595" s="3"/>
    </row>
    <row r="596">
      <c r="A596" s="400"/>
      <c r="B596" s="160"/>
      <c r="C596" s="160"/>
      <c r="D596" s="401"/>
      <c r="E596" s="414"/>
      <c r="F596" s="414"/>
      <c r="G596" s="160"/>
      <c r="H596" s="160"/>
      <c r="I596" s="160"/>
      <c r="J596" s="10"/>
      <c r="K596" s="2"/>
      <c r="L596" s="2"/>
      <c r="M596" s="2"/>
      <c r="N596" s="3"/>
    </row>
    <row r="597">
      <c r="A597" s="400"/>
      <c r="B597" s="160"/>
      <c r="C597" s="160"/>
      <c r="D597" s="401"/>
      <c r="E597" s="414"/>
      <c r="F597" s="414"/>
      <c r="G597" s="160"/>
      <c r="H597" s="160"/>
      <c r="I597" s="160"/>
      <c r="J597" s="10"/>
      <c r="K597" s="2"/>
      <c r="L597" s="2"/>
      <c r="M597" s="2"/>
      <c r="N597" s="3"/>
    </row>
    <row r="598">
      <c r="A598" s="400"/>
      <c r="B598" s="160"/>
      <c r="C598" s="160"/>
      <c r="D598" s="401"/>
      <c r="E598" s="414"/>
      <c r="F598" s="414"/>
      <c r="G598" s="160"/>
      <c r="H598" s="160"/>
      <c r="I598" s="160"/>
      <c r="J598" s="10"/>
      <c r="K598" s="2"/>
      <c r="L598" s="2"/>
      <c r="M598" s="2"/>
      <c r="N598" s="3"/>
    </row>
    <row r="599">
      <c r="A599" s="400"/>
      <c r="B599" s="160"/>
      <c r="C599" s="160"/>
      <c r="D599" s="401"/>
      <c r="E599" s="414"/>
      <c r="F599" s="414"/>
      <c r="G599" s="160"/>
      <c r="H599" s="160"/>
      <c r="I599" s="160"/>
      <c r="J599" s="10"/>
      <c r="K599" s="2"/>
      <c r="L599" s="2"/>
      <c r="M599" s="2"/>
      <c r="N599" s="3"/>
    </row>
    <row r="600">
      <c r="A600" s="400"/>
      <c r="B600" s="160"/>
      <c r="C600" s="160"/>
      <c r="D600" s="401"/>
      <c r="E600" s="414"/>
      <c r="F600" s="414"/>
      <c r="G600" s="160"/>
      <c r="H600" s="160"/>
      <c r="I600" s="160"/>
      <c r="J600" s="10"/>
      <c r="K600" s="2"/>
      <c r="L600" s="2"/>
      <c r="M600" s="2"/>
      <c r="N600" s="3"/>
    </row>
    <row r="601">
      <c r="A601" s="400"/>
      <c r="B601" s="160"/>
      <c r="C601" s="160"/>
      <c r="D601" s="401"/>
      <c r="E601" s="414"/>
      <c r="F601" s="414"/>
      <c r="G601" s="160"/>
      <c r="H601" s="160"/>
      <c r="I601" s="160"/>
      <c r="J601" s="10"/>
      <c r="K601" s="2"/>
      <c r="L601" s="2"/>
      <c r="M601" s="2"/>
      <c r="N601" s="3"/>
    </row>
    <row r="602">
      <c r="A602" s="400"/>
      <c r="B602" s="160"/>
      <c r="C602" s="160"/>
      <c r="D602" s="401"/>
      <c r="E602" s="414"/>
      <c r="F602" s="414"/>
      <c r="G602" s="160"/>
      <c r="H602" s="160"/>
      <c r="I602" s="160"/>
      <c r="J602" s="10"/>
      <c r="K602" s="2"/>
      <c r="L602" s="2"/>
      <c r="M602" s="2"/>
      <c r="N602" s="3"/>
    </row>
    <row r="603">
      <c r="A603" s="400"/>
      <c r="B603" s="160"/>
      <c r="C603" s="160"/>
      <c r="D603" s="401"/>
      <c r="E603" s="414"/>
      <c r="F603" s="414"/>
      <c r="G603" s="160"/>
      <c r="H603" s="160"/>
      <c r="I603" s="160"/>
      <c r="J603" s="10"/>
      <c r="K603" s="2"/>
      <c r="L603" s="2"/>
      <c r="M603" s="2"/>
      <c r="N603" s="3"/>
    </row>
    <row r="604">
      <c r="A604" s="400"/>
      <c r="B604" s="160"/>
      <c r="C604" s="160"/>
      <c r="D604" s="401"/>
      <c r="E604" s="414"/>
      <c r="F604" s="414"/>
      <c r="G604" s="160"/>
      <c r="H604" s="160"/>
      <c r="I604" s="160"/>
      <c r="J604" s="10"/>
      <c r="K604" s="2"/>
      <c r="L604" s="2"/>
      <c r="M604" s="2"/>
      <c r="N604" s="3"/>
    </row>
    <row r="605">
      <c r="A605" s="400"/>
      <c r="B605" s="160"/>
      <c r="C605" s="160"/>
      <c r="D605" s="401"/>
      <c r="E605" s="414"/>
      <c r="F605" s="414"/>
      <c r="G605" s="160"/>
      <c r="H605" s="160"/>
      <c r="I605" s="160"/>
      <c r="J605" s="10"/>
      <c r="K605" s="2"/>
      <c r="L605" s="2"/>
      <c r="M605" s="2"/>
      <c r="N605" s="3"/>
    </row>
    <row r="606">
      <c r="A606" s="400"/>
      <c r="B606" s="160"/>
      <c r="C606" s="160"/>
      <c r="D606" s="401"/>
      <c r="E606" s="414"/>
      <c r="F606" s="414"/>
      <c r="G606" s="160"/>
      <c r="H606" s="160"/>
      <c r="I606" s="160"/>
      <c r="J606" s="10"/>
      <c r="K606" s="2"/>
      <c r="L606" s="2"/>
      <c r="M606" s="2"/>
      <c r="N606" s="3"/>
    </row>
    <row r="607">
      <c r="A607" s="400"/>
      <c r="B607" s="160"/>
      <c r="C607" s="160"/>
      <c r="D607" s="401"/>
      <c r="E607" s="414"/>
      <c r="F607" s="414"/>
      <c r="G607" s="160"/>
      <c r="H607" s="160"/>
      <c r="I607" s="160"/>
      <c r="J607" s="10"/>
      <c r="K607" s="2"/>
      <c r="L607" s="2"/>
      <c r="M607" s="2"/>
      <c r="N607" s="3"/>
    </row>
    <row r="608">
      <c r="A608" s="400"/>
      <c r="B608" s="160"/>
      <c r="C608" s="160"/>
      <c r="D608" s="401"/>
      <c r="E608" s="414"/>
      <c r="F608" s="414"/>
      <c r="G608" s="160"/>
      <c r="H608" s="160"/>
      <c r="I608" s="160"/>
      <c r="J608" s="10"/>
      <c r="K608" s="2"/>
      <c r="L608" s="2"/>
      <c r="M608" s="2"/>
      <c r="N608" s="3"/>
    </row>
    <row r="609">
      <c r="A609" s="400"/>
      <c r="B609" s="160"/>
      <c r="C609" s="160"/>
      <c r="D609" s="401"/>
      <c r="E609" s="414"/>
      <c r="F609" s="414"/>
      <c r="G609" s="160"/>
      <c r="H609" s="160"/>
      <c r="I609" s="160"/>
      <c r="J609" s="10"/>
      <c r="K609" s="2"/>
      <c r="L609" s="2"/>
      <c r="M609" s="2"/>
      <c r="N609" s="3"/>
    </row>
    <row r="610">
      <c r="A610" s="400"/>
      <c r="B610" s="160"/>
      <c r="C610" s="160"/>
      <c r="D610" s="401"/>
      <c r="E610" s="414"/>
      <c r="F610" s="414"/>
      <c r="G610" s="160"/>
      <c r="H610" s="160"/>
      <c r="I610" s="160"/>
      <c r="J610" s="10"/>
      <c r="K610" s="2"/>
      <c r="L610" s="2"/>
      <c r="M610" s="2"/>
      <c r="N610" s="3"/>
    </row>
    <row r="611">
      <c r="A611" s="400"/>
      <c r="B611" s="160"/>
      <c r="C611" s="160"/>
      <c r="D611" s="401"/>
      <c r="E611" s="414"/>
      <c r="F611" s="414"/>
      <c r="G611" s="160"/>
      <c r="H611" s="160"/>
      <c r="I611" s="160"/>
      <c r="J611" s="10"/>
      <c r="K611" s="2"/>
      <c r="L611" s="2"/>
      <c r="M611" s="2"/>
      <c r="N611" s="3"/>
    </row>
    <row r="612">
      <c r="A612" s="400"/>
      <c r="B612" s="160"/>
      <c r="C612" s="160"/>
      <c r="D612" s="401"/>
      <c r="E612" s="414"/>
      <c r="F612" s="414"/>
      <c r="G612" s="160"/>
      <c r="H612" s="160"/>
      <c r="I612" s="160"/>
      <c r="J612" s="10"/>
      <c r="K612" s="2"/>
      <c r="L612" s="2"/>
      <c r="M612" s="2"/>
      <c r="N612" s="3"/>
    </row>
    <row r="613">
      <c r="A613" s="400"/>
      <c r="B613" s="160"/>
      <c r="C613" s="160"/>
      <c r="D613" s="401"/>
      <c r="E613" s="414"/>
      <c r="F613" s="414"/>
      <c r="G613" s="160"/>
      <c r="H613" s="160"/>
      <c r="I613" s="160"/>
      <c r="J613" s="10"/>
      <c r="K613" s="2"/>
      <c r="L613" s="2"/>
      <c r="M613" s="2"/>
      <c r="N613" s="3"/>
    </row>
    <row r="614">
      <c r="A614" s="400"/>
      <c r="B614" s="160"/>
      <c r="C614" s="160"/>
      <c r="D614" s="401"/>
      <c r="E614" s="414"/>
      <c r="F614" s="414"/>
      <c r="G614" s="160"/>
      <c r="H614" s="160"/>
      <c r="I614" s="160"/>
      <c r="J614" s="10"/>
      <c r="K614" s="2"/>
      <c r="L614" s="2"/>
      <c r="M614" s="2"/>
      <c r="N614" s="3"/>
    </row>
    <row r="615">
      <c r="A615" s="400"/>
      <c r="B615" s="160"/>
      <c r="C615" s="160"/>
      <c r="D615" s="401"/>
      <c r="E615" s="414"/>
      <c r="F615" s="414"/>
      <c r="G615" s="160"/>
      <c r="H615" s="160"/>
      <c r="I615" s="160"/>
      <c r="J615" s="10"/>
      <c r="K615" s="2"/>
      <c r="L615" s="2"/>
      <c r="M615" s="2"/>
      <c r="N615" s="3"/>
    </row>
    <row r="616">
      <c r="A616" s="400"/>
      <c r="B616" s="160"/>
      <c r="C616" s="160"/>
      <c r="D616" s="401"/>
      <c r="E616" s="414"/>
      <c r="F616" s="414"/>
      <c r="G616" s="160"/>
      <c r="H616" s="160"/>
      <c r="I616" s="160"/>
      <c r="J616" s="10"/>
      <c r="K616" s="2"/>
      <c r="L616" s="2"/>
      <c r="M616" s="2"/>
      <c r="N616" s="3"/>
    </row>
    <row r="617">
      <c r="A617" s="400"/>
      <c r="B617" s="160"/>
      <c r="C617" s="160"/>
      <c r="D617" s="401"/>
      <c r="E617" s="414"/>
      <c r="F617" s="414"/>
      <c r="G617" s="160"/>
      <c r="H617" s="160"/>
      <c r="I617" s="160"/>
      <c r="J617" s="10"/>
      <c r="K617" s="2"/>
      <c r="L617" s="2"/>
      <c r="M617" s="2"/>
      <c r="N617" s="3"/>
    </row>
    <row r="618">
      <c r="A618" s="400"/>
      <c r="B618" s="160"/>
      <c r="C618" s="160"/>
      <c r="D618" s="401"/>
      <c r="E618" s="414"/>
      <c r="F618" s="414"/>
      <c r="G618" s="160"/>
      <c r="H618" s="160"/>
      <c r="I618" s="160"/>
      <c r="J618" s="10"/>
      <c r="K618" s="2"/>
      <c r="L618" s="2"/>
      <c r="M618" s="2"/>
      <c r="N618" s="3"/>
    </row>
    <row r="619">
      <c r="A619" s="400"/>
      <c r="B619" s="160"/>
      <c r="C619" s="160"/>
      <c r="D619" s="401"/>
      <c r="E619" s="414"/>
      <c r="F619" s="414"/>
      <c r="G619" s="160"/>
      <c r="H619" s="160"/>
      <c r="I619" s="160"/>
      <c r="J619" s="10"/>
      <c r="K619" s="2"/>
      <c r="L619" s="2"/>
      <c r="M619" s="2"/>
      <c r="N619" s="3"/>
    </row>
    <row r="620">
      <c r="A620" s="400"/>
      <c r="B620" s="160"/>
      <c r="C620" s="160"/>
      <c r="D620" s="401"/>
      <c r="E620" s="414"/>
      <c r="F620" s="414"/>
      <c r="G620" s="160"/>
      <c r="H620" s="160"/>
      <c r="I620" s="160"/>
      <c r="J620" s="10"/>
      <c r="K620" s="2"/>
      <c r="L620" s="2"/>
      <c r="M620" s="2"/>
      <c r="N620" s="3"/>
    </row>
    <row r="621">
      <c r="A621" s="400"/>
      <c r="B621" s="160"/>
      <c r="C621" s="160"/>
      <c r="D621" s="401"/>
      <c r="E621" s="414"/>
      <c r="F621" s="414"/>
      <c r="G621" s="160"/>
      <c r="H621" s="160"/>
      <c r="I621" s="160"/>
      <c r="J621" s="10"/>
      <c r="K621" s="2"/>
      <c r="L621" s="2"/>
      <c r="M621" s="2"/>
      <c r="N621" s="3"/>
    </row>
    <row r="622">
      <c r="A622" s="400"/>
      <c r="B622" s="160"/>
      <c r="C622" s="160"/>
      <c r="D622" s="401"/>
      <c r="E622" s="414"/>
      <c r="F622" s="414"/>
      <c r="G622" s="160"/>
      <c r="H622" s="160"/>
      <c r="I622" s="160"/>
      <c r="J622" s="10"/>
      <c r="K622" s="2"/>
      <c r="L622" s="2"/>
      <c r="M622" s="2"/>
      <c r="N622" s="3"/>
    </row>
    <row r="623">
      <c r="A623" s="400"/>
      <c r="B623" s="160"/>
      <c r="C623" s="160"/>
      <c r="D623" s="401"/>
      <c r="E623" s="414"/>
      <c r="F623" s="414"/>
      <c r="G623" s="160"/>
      <c r="H623" s="160"/>
      <c r="I623" s="160"/>
      <c r="J623" s="10"/>
      <c r="K623" s="2"/>
      <c r="L623" s="2"/>
      <c r="M623" s="2"/>
      <c r="N623" s="3"/>
    </row>
    <row r="624">
      <c r="A624" s="400"/>
      <c r="B624" s="160"/>
      <c r="C624" s="160"/>
      <c r="D624" s="401"/>
      <c r="E624" s="414"/>
      <c r="F624" s="414"/>
      <c r="G624" s="160"/>
      <c r="H624" s="160"/>
      <c r="I624" s="160"/>
      <c r="J624" s="10"/>
      <c r="K624" s="2"/>
      <c r="L624" s="2"/>
      <c r="M624" s="2"/>
      <c r="N624" s="3"/>
    </row>
    <row r="625">
      <c r="A625" s="400"/>
      <c r="B625" s="160"/>
      <c r="C625" s="160"/>
      <c r="D625" s="401"/>
      <c r="E625" s="414"/>
      <c r="F625" s="414"/>
      <c r="G625" s="160"/>
      <c r="H625" s="160"/>
      <c r="I625" s="160"/>
      <c r="J625" s="10"/>
      <c r="K625" s="2"/>
      <c r="L625" s="2"/>
      <c r="M625" s="2"/>
      <c r="N625" s="3"/>
    </row>
    <row r="626">
      <c r="A626" s="400"/>
      <c r="B626" s="160"/>
      <c r="C626" s="160"/>
      <c r="D626" s="401"/>
      <c r="E626" s="414"/>
      <c r="F626" s="414"/>
      <c r="G626" s="160"/>
      <c r="H626" s="160"/>
      <c r="I626" s="160"/>
      <c r="J626" s="10"/>
      <c r="K626" s="2"/>
      <c r="L626" s="2"/>
      <c r="M626" s="2"/>
      <c r="N626" s="3"/>
    </row>
    <row r="627">
      <c r="A627" s="400"/>
      <c r="B627" s="160"/>
      <c r="C627" s="160"/>
      <c r="D627" s="401"/>
      <c r="E627" s="414"/>
      <c r="F627" s="414"/>
      <c r="G627" s="160"/>
      <c r="H627" s="160"/>
      <c r="I627" s="160"/>
      <c r="J627" s="10"/>
      <c r="K627" s="2"/>
      <c r="L627" s="2"/>
      <c r="M627" s="2"/>
      <c r="N627" s="3"/>
    </row>
    <row r="628">
      <c r="A628" s="400"/>
      <c r="B628" s="160"/>
      <c r="C628" s="160"/>
      <c r="D628" s="401"/>
      <c r="E628" s="414"/>
      <c r="F628" s="414"/>
      <c r="G628" s="160"/>
      <c r="H628" s="160"/>
      <c r="I628" s="160"/>
      <c r="J628" s="10"/>
      <c r="K628" s="2"/>
      <c r="L628" s="2"/>
      <c r="M628" s="2"/>
      <c r="N628" s="3"/>
    </row>
    <row r="629">
      <c r="A629" s="400"/>
      <c r="B629" s="160"/>
      <c r="C629" s="160"/>
      <c r="D629" s="401"/>
      <c r="E629" s="414"/>
      <c r="F629" s="414"/>
      <c r="G629" s="160"/>
      <c r="H629" s="160"/>
      <c r="I629" s="160"/>
      <c r="J629" s="10"/>
      <c r="K629" s="2"/>
      <c r="L629" s="2"/>
      <c r="M629" s="2"/>
      <c r="N629" s="3"/>
    </row>
    <row r="630">
      <c r="A630" s="400"/>
      <c r="B630" s="160"/>
      <c r="C630" s="160"/>
      <c r="D630" s="401"/>
      <c r="E630" s="414"/>
      <c r="F630" s="414"/>
      <c r="G630" s="160"/>
      <c r="H630" s="160"/>
      <c r="I630" s="160"/>
      <c r="J630" s="10"/>
      <c r="K630" s="2"/>
      <c r="L630" s="2"/>
      <c r="M630" s="2"/>
      <c r="N630" s="3"/>
    </row>
    <row r="631">
      <c r="A631" s="400"/>
      <c r="B631" s="160"/>
      <c r="C631" s="160"/>
      <c r="D631" s="401"/>
      <c r="E631" s="414"/>
      <c r="F631" s="414"/>
      <c r="G631" s="160"/>
      <c r="H631" s="160"/>
      <c r="I631" s="160"/>
      <c r="J631" s="10"/>
      <c r="K631" s="2"/>
      <c r="L631" s="2"/>
      <c r="M631" s="2"/>
      <c r="N631" s="3"/>
    </row>
    <row r="632">
      <c r="A632" s="400"/>
      <c r="B632" s="160"/>
      <c r="C632" s="160"/>
      <c r="D632" s="401"/>
      <c r="E632" s="414"/>
      <c r="F632" s="414"/>
      <c r="G632" s="160"/>
      <c r="H632" s="160"/>
      <c r="I632" s="160"/>
      <c r="J632" s="10"/>
      <c r="K632" s="2"/>
      <c r="L632" s="2"/>
      <c r="M632" s="2"/>
      <c r="N632" s="3"/>
    </row>
    <row r="633">
      <c r="A633" s="400"/>
      <c r="B633" s="160"/>
      <c r="C633" s="160"/>
      <c r="D633" s="401"/>
      <c r="E633" s="414"/>
      <c r="F633" s="414"/>
      <c r="G633" s="160"/>
      <c r="H633" s="160"/>
      <c r="I633" s="160"/>
      <c r="J633" s="10"/>
      <c r="K633" s="2"/>
      <c r="L633" s="2"/>
      <c r="M633" s="2"/>
      <c r="N633" s="3"/>
    </row>
    <row r="634">
      <c r="A634" s="400"/>
      <c r="B634" s="160"/>
      <c r="C634" s="160"/>
      <c r="D634" s="401"/>
      <c r="E634" s="414"/>
      <c r="F634" s="414"/>
      <c r="G634" s="160"/>
      <c r="H634" s="160"/>
      <c r="I634" s="160"/>
      <c r="J634" s="10"/>
      <c r="K634" s="2"/>
      <c r="L634" s="2"/>
      <c r="M634" s="2"/>
      <c r="N634" s="3"/>
    </row>
    <row r="635">
      <c r="A635" s="400"/>
      <c r="B635" s="160"/>
      <c r="C635" s="160"/>
      <c r="D635" s="401"/>
      <c r="E635" s="414"/>
      <c r="F635" s="414"/>
      <c r="G635" s="160"/>
      <c r="H635" s="160"/>
      <c r="I635" s="160"/>
      <c r="J635" s="10"/>
      <c r="K635" s="2"/>
      <c r="L635" s="2"/>
      <c r="M635" s="2"/>
      <c r="N635" s="3"/>
    </row>
    <row r="636">
      <c r="A636" s="400"/>
      <c r="B636" s="160"/>
      <c r="C636" s="160"/>
      <c r="D636" s="401"/>
      <c r="E636" s="414"/>
      <c r="F636" s="414"/>
      <c r="G636" s="160"/>
      <c r="H636" s="160"/>
      <c r="I636" s="160"/>
      <c r="J636" s="10"/>
      <c r="K636" s="2"/>
      <c r="L636" s="2"/>
      <c r="M636" s="2"/>
      <c r="N636" s="3"/>
    </row>
    <row r="637">
      <c r="A637" s="400"/>
      <c r="B637" s="160"/>
      <c r="C637" s="160"/>
      <c r="D637" s="401"/>
      <c r="E637" s="414"/>
      <c r="F637" s="414"/>
      <c r="G637" s="160"/>
      <c r="H637" s="160"/>
      <c r="I637" s="160"/>
      <c r="J637" s="10"/>
      <c r="K637" s="2"/>
      <c r="L637" s="2"/>
      <c r="M637" s="2"/>
      <c r="N637" s="3"/>
    </row>
    <row r="638">
      <c r="A638" s="400"/>
      <c r="B638" s="160"/>
      <c r="C638" s="160"/>
      <c r="D638" s="401"/>
      <c r="E638" s="414"/>
      <c r="F638" s="414"/>
      <c r="G638" s="160"/>
      <c r="H638" s="160"/>
      <c r="I638" s="160"/>
      <c r="J638" s="10"/>
      <c r="K638" s="2"/>
      <c r="L638" s="2"/>
      <c r="M638" s="2"/>
      <c r="N638" s="3"/>
    </row>
    <row r="639">
      <c r="A639" s="400"/>
      <c r="B639" s="160"/>
      <c r="C639" s="160"/>
      <c r="D639" s="401"/>
      <c r="E639" s="414"/>
      <c r="F639" s="414"/>
      <c r="G639" s="160"/>
      <c r="H639" s="160"/>
      <c r="I639" s="160"/>
      <c r="J639" s="10"/>
      <c r="K639" s="2"/>
      <c r="L639" s="2"/>
      <c r="M639" s="2"/>
      <c r="N639" s="3"/>
    </row>
    <row r="640">
      <c r="A640" s="400"/>
      <c r="B640" s="160"/>
      <c r="C640" s="160"/>
      <c r="D640" s="401"/>
      <c r="E640" s="414"/>
      <c r="F640" s="414"/>
      <c r="G640" s="160"/>
      <c r="H640" s="160"/>
      <c r="I640" s="160"/>
      <c r="J640" s="10"/>
      <c r="K640" s="2"/>
      <c r="L640" s="2"/>
      <c r="M640" s="2"/>
      <c r="N640" s="3"/>
    </row>
    <row r="641">
      <c r="A641" s="400"/>
      <c r="B641" s="160"/>
      <c r="C641" s="160"/>
      <c r="D641" s="401"/>
      <c r="E641" s="414"/>
      <c r="F641" s="414"/>
      <c r="G641" s="160"/>
      <c r="H641" s="160"/>
      <c r="I641" s="160"/>
      <c r="J641" s="10"/>
      <c r="K641" s="2"/>
      <c r="L641" s="2"/>
      <c r="M641" s="2"/>
      <c r="N641" s="3"/>
    </row>
    <row r="642">
      <c r="A642" s="400"/>
      <c r="B642" s="160"/>
      <c r="C642" s="160"/>
      <c r="D642" s="401"/>
      <c r="E642" s="414"/>
      <c r="F642" s="414"/>
      <c r="G642" s="160"/>
      <c r="H642" s="160"/>
      <c r="I642" s="160"/>
      <c r="J642" s="10"/>
      <c r="K642" s="2"/>
      <c r="L642" s="2"/>
      <c r="M642" s="2"/>
      <c r="N642" s="3"/>
    </row>
    <row r="643">
      <c r="A643" s="400"/>
      <c r="B643" s="160"/>
      <c r="C643" s="160"/>
      <c r="D643" s="401"/>
      <c r="E643" s="414"/>
      <c r="F643" s="414"/>
      <c r="G643" s="160"/>
      <c r="H643" s="160"/>
      <c r="I643" s="160"/>
      <c r="J643" s="10"/>
      <c r="K643" s="2"/>
      <c r="L643" s="2"/>
      <c r="M643" s="2"/>
      <c r="N643" s="3"/>
    </row>
    <row r="644">
      <c r="A644" s="400"/>
      <c r="B644" s="160"/>
      <c r="C644" s="160"/>
      <c r="D644" s="401"/>
      <c r="E644" s="414"/>
      <c r="F644" s="414"/>
      <c r="G644" s="160"/>
      <c r="H644" s="160"/>
      <c r="I644" s="160"/>
      <c r="J644" s="10"/>
      <c r="K644" s="2"/>
      <c r="L644" s="2"/>
      <c r="M644" s="2"/>
      <c r="N644" s="3"/>
    </row>
    <row r="645">
      <c r="A645" s="400"/>
      <c r="B645" s="160"/>
      <c r="C645" s="160"/>
      <c r="D645" s="401"/>
      <c r="E645" s="414"/>
      <c r="F645" s="414"/>
      <c r="G645" s="160"/>
      <c r="H645" s="160"/>
      <c r="I645" s="160"/>
      <c r="J645" s="10"/>
      <c r="K645" s="2"/>
      <c r="L645" s="2"/>
      <c r="M645" s="2"/>
      <c r="N645" s="3"/>
    </row>
    <row r="646">
      <c r="A646" s="400"/>
      <c r="B646" s="160"/>
      <c r="C646" s="160"/>
      <c r="D646" s="401"/>
      <c r="E646" s="414"/>
      <c r="F646" s="414"/>
      <c r="G646" s="160"/>
      <c r="H646" s="160"/>
      <c r="I646" s="160"/>
      <c r="J646" s="10"/>
      <c r="K646" s="2"/>
      <c r="L646" s="2"/>
      <c r="M646" s="2"/>
      <c r="N646" s="3"/>
    </row>
    <row r="647">
      <c r="A647" s="400"/>
      <c r="B647" s="160"/>
      <c r="C647" s="160"/>
      <c r="D647" s="401"/>
      <c r="E647" s="414"/>
      <c r="F647" s="414"/>
      <c r="G647" s="160"/>
      <c r="H647" s="160"/>
      <c r="I647" s="160"/>
      <c r="J647" s="10"/>
      <c r="K647" s="2"/>
      <c r="L647" s="2"/>
      <c r="M647" s="2"/>
      <c r="N647" s="3"/>
    </row>
    <row r="648">
      <c r="A648" s="400"/>
      <c r="B648" s="160"/>
      <c r="C648" s="160"/>
      <c r="D648" s="401"/>
      <c r="E648" s="414"/>
      <c r="F648" s="414"/>
      <c r="G648" s="160"/>
      <c r="H648" s="160"/>
      <c r="I648" s="160"/>
      <c r="J648" s="10"/>
      <c r="K648" s="2"/>
      <c r="L648" s="2"/>
      <c r="M648" s="2"/>
      <c r="N648" s="3"/>
    </row>
    <row r="649">
      <c r="A649" s="400"/>
      <c r="B649" s="160"/>
      <c r="C649" s="160"/>
      <c r="D649" s="401"/>
      <c r="E649" s="414"/>
      <c r="F649" s="414"/>
      <c r="G649" s="160"/>
      <c r="H649" s="160"/>
      <c r="I649" s="160"/>
      <c r="J649" s="10"/>
      <c r="K649" s="2"/>
      <c r="L649" s="2"/>
      <c r="M649" s="2"/>
      <c r="N649" s="3"/>
    </row>
    <row r="650">
      <c r="A650" s="400"/>
      <c r="B650" s="160"/>
      <c r="C650" s="160"/>
      <c r="D650" s="401"/>
      <c r="E650" s="414"/>
      <c r="F650" s="414"/>
      <c r="G650" s="160"/>
      <c r="H650" s="160"/>
      <c r="I650" s="160"/>
      <c r="J650" s="10"/>
      <c r="K650" s="2"/>
      <c r="L650" s="2"/>
      <c r="M650" s="2"/>
      <c r="N650" s="3"/>
    </row>
    <row r="651">
      <c r="A651" s="400"/>
      <c r="B651" s="160"/>
      <c r="C651" s="160"/>
      <c r="D651" s="401"/>
      <c r="E651" s="414"/>
      <c r="F651" s="414"/>
      <c r="G651" s="160"/>
      <c r="H651" s="160"/>
      <c r="I651" s="160"/>
      <c r="J651" s="10"/>
      <c r="K651" s="2"/>
      <c r="L651" s="2"/>
      <c r="M651" s="2"/>
      <c r="N651" s="3"/>
    </row>
    <row r="652">
      <c r="A652" s="400"/>
      <c r="B652" s="160"/>
      <c r="C652" s="160"/>
      <c r="D652" s="401"/>
      <c r="E652" s="414"/>
      <c r="F652" s="414"/>
      <c r="G652" s="160"/>
      <c r="H652" s="160"/>
      <c r="I652" s="160"/>
      <c r="J652" s="10"/>
      <c r="K652" s="2"/>
      <c r="L652" s="2"/>
      <c r="M652" s="2"/>
      <c r="N652" s="3"/>
    </row>
    <row r="653">
      <c r="A653" s="400"/>
      <c r="B653" s="160"/>
      <c r="C653" s="160"/>
      <c r="D653" s="401"/>
      <c r="E653" s="414"/>
      <c r="F653" s="414"/>
      <c r="G653" s="160"/>
      <c r="H653" s="160"/>
      <c r="I653" s="160"/>
      <c r="J653" s="10"/>
      <c r="K653" s="2"/>
      <c r="L653" s="2"/>
      <c r="M653" s="2"/>
      <c r="N653" s="3"/>
    </row>
    <row r="654">
      <c r="A654" s="400"/>
      <c r="B654" s="160"/>
      <c r="C654" s="160"/>
      <c r="D654" s="401"/>
      <c r="E654" s="414"/>
      <c r="F654" s="414"/>
      <c r="G654" s="160"/>
      <c r="H654" s="160"/>
      <c r="I654" s="160"/>
      <c r="J654" s="10"/>
      <c r="K654" s="2"/>
      <c r="L654" s="2"/>
      <c r="M654" s="2"/>
      <c r="N654" s="3"/>
    </row>
    <row r="655">
      <c r="A655" s="400"/>
      <c r="B655" s="160"/>
      <c r="C655" s="160"/>
      <c r="D655" s="401"/>
      <c r="E655" s="414"/>
      <c r="F655" s="414"/>
      <c r="G655" s="160"/>
      <c r="H655" s="160"/>
      <c r="I655" s="160"/>
      <c r="J655" s="10"/>
      <c r="K655" s="2"/>
      <c r="L655" s="2"/>
      <c r="M655" s="2"/>
      <c r="N655" s="3"/>
    </row>
    <row r="656">
      <c r="A656" s="400"/>
      <c r="B656" s="160"/>
      <c r="C656" s="160"/>
      <c r="D656" s="401"/>
      <c r="E656" s="414"/>
      <c r="F656" s="414"/>
      <c r="G656" s="160"/>
      <c r="H656" s="160"/>
      <c r="I656" s="160"/>
      <c r="J656" s="10"/>
      <c r="K656" s="2"/>
      <c r="L656" s="2"/>
      <c r="M656" s="2"/>
      <c r="N656" s="3"/>
    </row>
    <row r="657">
      <c r="A657" s="400"/>
      <c r="B657" s="160"/>
      <c r="C657" s="160"/>
      <c r="D657" s="401"/>
      <c r="E657" s="414"/>
      <c r="F657" s="414"/>
      <c r="G657" s="160"/>
      <c r="H657" s="160"/>
      <c r="I657" s="160"/>
      <c r="J657" s="10"/>
      <c r="K657" s="2"/>
      <c r="L657" s="2"/>
      <c r="M657" s="2"/>
      <c r="N657" s="3"/>
    </row>
    <row r="658">
      <c r="A658" s="400"/>
      <c r="B658" s="160"/>
      <c r="C658" s="160"/>
      <c r="D658" s="401"/>
      <c r="E658" s="414"/>
      <c r="F658" s="414"/>
      <c r="G658" s="160"/>
      <c r="H658" s="160"/>
      <c r="I658" s="160"/>
      <c r="J658" s="10"/>
      <c r="K658" s="2"/>
      <c r="L658" s="2"/>
      <c r="M658" s="2"/>
      <c r="N658" s="3"/>
    </row>
    <row r="659">
      <c r="A659" s="400"/>
      <c r="B659" s="160"/>
      <c r="C659" s="160"/>
      <c r="D659" s="401"/>
      <c r="E659" s="414"/>
      <c r="F659" s="414"/>
      <c r="G659" s="160"/>
      <c r="H659" s="160"/>
      <c r="I659" s="160"/>
      <c r="J659" s="10"/>
      <c r="K659" s="2"/>
      <c r="L659" s="2"/>
      <c r="M659" s="2"/>
      <c r="N659" s="3"/>
    </row>
    <row r="660">
      <c r="A660" s="400"/>
      <c r="B660" s="160"/>
      <c r="C660" s="160"/>
      <c r="D660" s="401"/>
      <c r="E660" s="414"/>
      <c r="F660" s="414"/>
      <c r="G660" s="160"/>
      <c r="H660" s="160"/>
      <c r="I660" s="160"/>
      <c r="J660" s="10"/>
      <c r="K660" s="2"/>
      <c r="L660" s="2"/>
      <c r="M660" s="2"/>
      <c r="N660" s="3"/>
    </row>
    <row r="661">
      <c r="A661" s="400"/>
      <c r="B661" s="160"/>
      <c r="C661" s="160"/>
      <c r="D661" s="401"/>
      <c r="E661" s="414"/>
      <c r="F661" s="414"/>
      <c r="G661" s="160"/>
      <c r="H661" s="160"/>
      <c r="I661" s="160"/>
      <c r="J661" s="10"/>
      <c r="K661" s="2"/>
      <c r="L661" s="2"/>
      <c r="M661" s="2"/>
      <c r="N661" s="3"/>
    </row>
    <row r="662">
      <c r="A662" s="400"/>
      <c r="B662" s="160"/>
      <c r="C662" s="160"/>
      <c r="D662" s="401"/>
      <c r="E662" s="414"/>
      <c r="F662" s="414"/>
      <c r="G662" s="160"/>
      <c r="H662" s="160"/>
      <c r="I662" s="160"/>
      <c r="J662" s="10"/>
      <c r="K662" s="2"/>
      <c r="L662" s="2"/>
      <c r="M662" s="2"/>
      <c r="N662" s="3"/>
    </row>
    <row r="663">
      <c r="A663" s="400"/>
      <c r="B663" s="160"/>
      <c r="C663" s="160"/>
      <c r="D663" s="401"/>
      <c r="E663" s="414"/>
      <c r="F663" s="414"/>
      <c r="G663" s="160"/>
      <c r="H663" s="160"/>
      <c r="I663" s="160"/>
      <c r="J663" s="10"/>
      <c r="K663" s="2"/>
      <c r="L663" s="2"/>
      <c r="M663" s="2"/>
      <c r="N663" s="3"/>
    </row>
    <row r="664">
      <c r="A664" s="400"/>
      <c r="B664" s="160"/>
      <c r="C664" s="160"/>
      <c r="D664" s="401"/>
      <c r="E664" s="414"/>
      <c r="F664" s="414"/>
      <c r="G664" s="160"/>
      <c r="H664" s="160"/>
      <c r="I664" s="160"/>
      <c r="J664" s="10"/>
      <c r="K664" s="2"/>
      <c r="L664" s="2"/>
      <c r="M664" s="2"/>
      <c r="N664" s="3"/>
    </row>
    <row r="665">
      <c r="A665" s="400"/>
      <c r="B665" s="160"/>
      <c r="C665" s="160"/>
      <c r="D665" s="401"/>
      <c r="E665" s="414"/>
      <c r="F665" s="414"/>
      <c r="G665" s="160"/>
      <c r="H665" s="160"/>
      <c r="I665" s="160"/>
      <c r="J665" s="10"/>
      <c r="K665" s="2"/>
      <c r="L665" s="2"/>
      <c r="M665" s="2"/>
      <c r="N665" s="3"/>
    </row>
    <row r="666">
      <c r="A666" s="400"/>
      <c r="B666" s="160"/>
      <c r="C666" s="160"/>
      <c r="D666" s="401"/>
      <c r="E666" s="414"/>
      <c r="F666" s="414"/>
      <c r="G666" s="160"/>
      <c r="H666" s="160"/>
      <c r="I666" s="160"/>
      <c r="J666" s="10"/>
      <c r="K666" s="2"/>
      <c r="L666" s="2"/>
      <c r="M666" s="2"/>
      <c r="N666" s="3"/>
    </row>
    <row r="667">
      <c r="A667" s="400"/>
      <c r="B667" s="160"/>
      <c r="C667" s="160"/>
      <c r="D667" s="401"/>
      <c r="E667" s="414"/>
      <c r="F667" s="414"/>
      <c r="G667" s="160"/>
      <c r="H667" s="160"/>
      <c r="I667" s="160"/>
      <c r="J667" s="10"/>
      <c r="K667" s="2"/>
      <c r="L667" s="2"/>
      <c r="M667" s="2"/>
      <c r="N667" s="3"/>
    </row>
    <row r="668">
      <c r="A668" s="400"/>
      <c r="B668" s="160"/>
      <c r="C668" s="160"/>
      <c r="D668" s="401"/>
      <c r="E668" s="414"/>
      <c r="F668" s="414"/>
      <c r="G668" s="160"/>
      <c r="H668" s="160"/>
      <c r="I668" s="160"/>
      <c r="J668" s="10"/>
      <c r="K668" s="2"/>
      <c r="L668" s="2"/>
      <c r="M668" s="2"/>
      <c r="N668" s="3"/>
    </row>
    <row r="669">
      <c r="A669" s="400"/>
      <c r="B669" s="160"/>
      <c r="C669" s="160"/>
      <c r="D669" s="401"/>
      <c r="E669" s="414"/>
      <c r="F669" s="414"/>
      <c r="G669" s="160"/>
      <c r="H669" s="160"/>
      <c r="I669" s="160"/>
      <c r="J669" s="10"/>
      <c r="K669" s="2"/>
      <c r="L669" s="2"/>
      <c r="M669" s="2"/>
      <c r="N669" s="3"/>
    </row>
    <row r="670">
      <c r="A670" s="400"/>
      <c r="B670" s="160"/>
      <c r="C670" s="160"/>
      <c r="D670" s="401"/>
      <c r="E670" s="414"/>
      <c r="F670" s="414"/>
      <c r="G670" s="160"/>
      <c r="H670" s="160"/>
      <c r="I670" s="160"/>
      <c r="J670" s="10"/>
      <c r="K670" s="2"/>
      <c r="L670" s="2"/>
      <c r="M670" s="2"/>
      <c r="N670" s="3"/>
    </row>
    <row r="671">
      <c r="A671" s="400"/>
      <c r="B671" s="160"/>
      <c r="C671" s="160"/>
      <c r="D671" s="401"/>
      <c r="E671" s="414"/>
      <c r="F671" s="414"/>
      <c r="G671" s="160"/>
      <c r="H671" s="160"/>
      <c r="I671" s="160"/>
      <c r="J671" s="10"/>
      <c r="K671" s="2"/>
      <c r="L671" s="2"/>
      <c r="M671" s="2"/>
      <c r="N671" s="3"/>
    </row>
    <row r="672">
      <c r="A672" s="400"/>
      <c r="B672" s="160"/>
      <c r="C672" s="160"/>
      <c r="D672" s="401"/>
      <c r="E672" s="414"/>
      <c r="F672" s="414"/>
      <c r="G672" s="160"/>
      <c r="H672" s="160"/>
      <c r="I672" s="160"/>
      <c r="J672" s="10"/>
      <c r="K672" s="2"/>
      <c r="L672" s="2"/>
      <c r="M672" s="2"/>
      <c r="N672" s="3"/>
    </row>
    <row r="673">
      <c r="A673" s="400"/>
      <c r="B673" s="160"/>
      <c r="C673" s="160"/>
      <c r="D673" s="401"/>
      <c r="E673" s="414"/>
      <c r="F673" s="414"/>
      <c r="G673" s="160"/>
      <c r="H673" s="160"/>
      <c r="I673" s="160"/>
      <c r="J673" s="10"/>
      <c r="K673" s="2"/>
      <c r="L673" s="2"/>
      <c r="M673" s="2"/>
      <c r="N673" s="3"/>
    </row>
    <row r="674">
      <c r="A674" s="400"/>
      <c r="B674" s="160"/>
      <c r="C674" s="160"/>
      <c r="D674" s="401"/>
      <c r="E674" s="414"/>
      <c r="F674" s="414"/>
      <c r="G674" s="160"/>
      <c r="H674" s="160"/>
      <c r="I674" s="160"/>
      <c r="J674" s="10"/>
      <c r="K674" s="2"/>
      <c r="L674" s="2"/>
      <c r="M674" s="2"/>
      <c r="N674" s="3"/>
    </row>
    <row r="675">
      <c r="A675" s="400"/>
      <c r="B675" s="160"/>
      <c r="C675" s="160"/>
      <c r="D675" s="401"/>
      <c r="E675" s="414"/>
      <c r="F675" s="414"/>
      <c r="G675" s="160"/>
      <c r="H675" s="160"/>
      <c r="I675" s="160"/>
      <c r="J675" s="10"/>
      <c r="K675" s="2"/>
      <c r="L675" s="2"/>
      <c r="M675" s="2"/>
      <c r="N675" s="3"/>
    </row>
    <row r="676">
      <c r="A676" s="400"/>
      <c r="B676" s="160"/>
      <c r="C676" s="160"/>
      <c r="D676" s="401"/>
      <c r="E676" s="414"/>
      <c r="F676" s="414"/>
      <c r="G676" s="160"/>
      <c r="H676" s="160"/>
      <c r="I676" s="160"/>
      <c r="J676" s="10"/>
      <c r="K676" s="2"/>
      <c r="L676" s="2"/>
      <c r="M676" s="2"/>
      <c r="N676" s="3"/>
    </row>
    <row r="677">
      <c r="A677" s="400"/>
      <c r="B677" s="160"/>
      <c r="C677" s="160"/>
      <c r="D677" s="401"/>
      <c r="E677" s="414"/>
      <c r="F677" s="414"/>
      <c r="G677" s="160"/>
      <c r="H677" s="160"/>
      <c r="I677" s="160"/>
      <c r="J677" s="10"/>
      <c r="K677" s="2"/>
      <c r="L677" s="2"/>
      <c r="M677" s="2"/>
      <c r="N677" s="3"/>
    </row>
    <row r="678">
      <c r="A678" s="400"/>
      <c r="B678" s="160"/>
      <c r="C678" s="160"/>
      <c r="D678" s="401"/>
      <c r="E678" s="414"/>
      <c r="F678" s="414"/>
      <c r="G678" s="160"/>
      <c r="H678" s="160"/>
      <c r="I678" s="160"/>
      <c r="J678" s="10"/>
      <c r="K678" s="2"/>
      <c r="L678" s="2"/>
      <c r="M678" s="2"/>
      <c r="N678" s="3"/>
    </row>
    <row r="679">
      <c r="A679" s="400"/>
      <c r="B679" s="160"/>
      <c r="C679" s="160"/>
      <c r="D679" s="401"/>
      <c r="E679" s="414"/>
      <c r="F679" s="414"/>
      <c r="G679" s="160"/>
      <c r="H679" s="160"/>
      <c r="I679" s="160"/>
      <c r="J679" s="10"/>
      <c r="K679" s="2"/>
      <c r="L679" s="2"/>
      <c r="M679" s="2"/>
      <c r="N679" s="3"/>
    </row>
    <row r="680">
      <c r="A680" s="400"/>
      <c r="B680" s="160"/>
      <c r="C680" s="160"/>
      <c r="D680" s="401"/>
      <c r="E680" s="414"/>
      <c r="F680" s="414"/>
      <c r="G680" s="160"/>
      <c r="H680" s="160"/>
      <c r="I680" s="160"/>
      <c r="J680" s="10"/>
      <c r="K680" s="2"/>
      <c r="L680" s="2"/>
      <c r="M680" s="2"/>
      <c r="N680" s="3"/>
    </row>
    <row r="681">
      <c r="A681" s="400"/>
      <c r="B681" s="160"/>
      <c r="C681" s="160"/>
      <c r="D681" s="401"/>
      <c r="E681" s="414"/>
      <c r="F681" s="414"/>
      <c r="G681" s="160"/>
      <c r="H681" s="160"/>
      <c r="I681" s="160"/>
      <c r="J681" s="10"/>
      <c r="K681" s="2"/>
      <c r="L681" s="2"/>
      <c r="M681" s="2"/>
      <c r="N681" s="3"/>
    </row>
    <row r="682">
      <c r="A682" s="400"/>
      <c r="B682" s="160"/>
      <c r="C682" s="160"/>
      <c r="D682" s="401"/>
      <c r="E682" s="414"/>
      <c r="F682" s="414"/>
      <c r="G682" s="160"/>
      <c r="H682" s="160"/>
      <c r="I682" s="160"/>
      <c r="J682" s="10"/>
      <c r="K682" s="2"/>
      <c r="L682" s="2"/>
      <c r="M682" s="2"/>
      <c r="N682" s="3"/>
    </row>
    <row r="683">
      <c r="A683" s="400"/>
      <c r="B683" s="160"/>
      <c r="C683" s="160"/>
      <c r="D683" s="401"/>
      <c r="E683" s="414"/>
      <c r="F683" s="414"/>
      <c r="G683" s="160"/>
      <c r="H683" s="160"/>
      <c r="I683" s="160"/>
      <c r="J683" s="10"/>
      <c r="K683" s="2"/>
      <c r="L683" s="2"/>
      <c r="M683" s="2"/>
      <c r="N683" s="3"/>
    </row>
    <row r="684">
      <c r="A684" s="400"/>
      <c r="B684" s="160"/>
      <c r="C684" s="160"/>
      <c r="D684" s="401"/>
      <c r="E684" s="414"/>
      <c r="F684" s="414"/>
      <c r="G684" s="160"/>
      <c r="H684" s="160"/>
      <c r="I684" s="160"/>
      <c r="J684" s="10"/>
      <c r="K684" s="2"/>
      <c r="L684" s="2"/>
      <c r="M684" s="2"/>
      <c r="N684" s="3"/>
    </row>
    <row r="685">
      <c r="A685" s="400"/>
      <c r="B685" s="160"/>
      <c r="C685" s="160"/>
      <c r="D685" s="401"/>
      <c r="E685" s="414"/>
      <c r="F685" s="414"/>
      <c r="G685" s="160"/>
      <c r="H685" s="160"/>
      <c r="I685" s="160"/>
      <c r="J685" s="10"/>
      <c r="K685" s="2"/>
      <c r="L685" s="2"/>
      <c r="M685" s="2"/>
      <c r="N685" s="3"/>
    </row>
    <row r="686">
      <c r="A686" s="400"/>
      <c r="B686" s="160"/>
      <c r="C686" s="160"/>
      <c r="D686" s="401"/>
      <c r="E686" s="414"/>
      <c r="F686" s="414"/>
      <c r="G686" s="160"/>
      <c r="H686" s="160"/>
      <c r="I686" s="160"/>
      <c r="J686" s="10"/>
      <c r="K686" s="2"/>
      <c r="L686" s="2"/>
      <c r="M686" s="2"/>
      <c r="N686" s="3"/>
    </row>
    <row r="687">
      <c r="A687" s="400"/>
      <c r="B687" s="160"/>
      <c r="C687" s="160"/>
      <c r="D687" s="401"/>
      <c r="E687" s="414"/>
      <c r="F687" s="414"/>
      <c r="G687" s="160"/>
      <c r="H687" s="160"/>
      <c r="I687" s="160"/>
      <c r="J687" s="10"/>
      <c r="K687" s="2"/>
      <c r="L687" s="2"/>
      <c r="M687" s="2"/>
      <c r="N687" s="3"/>
    </row>
    <row r="688">
      <c r="A688" s="400"/>
      <c r="B688" s="160"/>
      <c r="C688" s="160"/>
      <c r="D688" s="401"/>
      <c r="E688" s="414"/>
      <c r="F688" s="414"/>
      <c r="G688" s="160"/>
      <c r="H688" s="160"/>
      <c r="I688" s="160"/>
      <c r="J688" s="10"/>
      <c r="K688" s="2"/>
      <c r="L688" s="2"/>
      <c r="M688" s="2"/>
      <c r="N688" s="3"/>
    </row>
    <row r="689">
      <c r="A689" s="400"/>
      <c r="B689" s="160"/>
      <c r="C689" s="160"/>
      <c r="D689" s="401"/>
      <c r="E689" s="414"/>
      <c r="F689" s="414"/>
      <c r="G689" s="160"/>
      <c r="H689" s="160"/>
      <c r="I689" s="160"/>
      <c r="J689" s="10"/>
      <c r="K689" s="2"/>
      <c r="L689" s="2"/>
      <c r="M689" s="2"/>
      <c r="N689" s="3"/>
    </row>
    <row r="690">
      <c r="A690" s="400"/>
      <c r="B690" s="160"/>
      <c r="C690" s="160"/>
      <c r="D690" s="401"/>
      <c r="E690" s="414"/>
      <c r="F690" s="414"/>
      <c r="G690" s="160"/>
      <c r="H690" s="160"/>
      <c r="I690" s="160"/>
      <c r="J690" s="10"/>
      <c r="K690" s="2"/>
      <c r="L690" s="2"/>
      <c r="M690" s="2"/>
      <c r="N690" s="3"/>
    </row>
    <row r="691">
      <c r="A691" s="400"/>
      <c r="B691" s="160"/>
      <c r="C691" s="160"/>
      <c r="D691" s="401"/>
      <c r="E691" s="414"/>
      <c r="F691" s="414"/>
      <c r="G691" s="160"/>
      <c r="H691" s="160"/>
      <c r="I691" s="160"/>
      <c r="J691" s="10"/>
      <c r="K691" s="2"/>
      <c r="L691" s="2"/>
      <c r="M691" s="2"/>
      <c r="N691" s="3"/>
    </row>
    <row r="692">
      <c r="A692" s="400"/>
      <c r="B692" s="160"/>
      <c r="C692" s="160"/>
      <c r="D692" s="401"/>
      <c r="E692" s="414"/>
      <c r="F692" s="414"/>
      <c r="G692" s="160"/>
      <c r="H692" s="160"/>
      <c r="I692" s="160"/>
      <c r="J692" s="10"/>
      <c r="K692" s="2"/>
      <c r="L692" s="2"/>
      <c r="M692" s="2"/>
      <c r="N692" s="3"/>
    </row>
    <row r="693">
      <c r="A693" s="400"/>
      <c r="B693" s="160"/>
      <c r="C693" s="160"/>
      <c r="D693" s="401"/>
      <c r="E693" s="414"/>
      <c r="F693" s="414"/>
      <c r="G693" s="160"/>
      <c r="H693" s="160"/>
      <c r="I693" s="160"/>
      <c r="J693" s="10"/>
      <c r="K693" s="2"/>
      <c r="L693" s="2"/>
      <c r="M693" s="2"/>
      <c r="N693" s="3"/>
    </row>
    <row r="694">
      <c r="A694" s="400"/>
      <c r="B694" s="160"/>
      <c r="C694" s="160"/>
      <c r="D694" s="401"/>
      <c r="E694" s="414"/>
      <c r="F694" s="414"/>
      <c r="G694" s="160"/>
      <c r="H694" s="160"/>
      <c r="I694" s="160"/>
      <c r="J694" s="10"/>
      <c r="K694" s="2"/>
      <c r="L694" s="2"/>
      <c r="M694" s="2"/>
      <c r="N694" s="3"/>
    </row>
    <row r="695">
      <c r="A695" s="400"/>
      <c r="B695" s="160"/>
      <c r="C695" s="160"/>
      <c r="D695" s="401"/>
      <c r="E695" s="414"/>
      <c r="F695" s="414"/>
      <c r="G695" s="160"/>
      <c r="H695" s="160"/>
      <c r="I695" s="160"/>
      <c r="J695" s="10"/>
      <c r="K695" s="2"/>
      <c r="L695" s="2"/>
      <c r="M695" s="2"/>
      <c r="N695" s="3"/>
    </row>
    <row r="696">
      <c r="A696" s="400"/>
      <c r="B696" s="160"/>
      <c r="C696" s="160"/>
      <c r="D696" s="401"/>
      <c r="E696" s="414"/>
      <c r="F696" s="414"/>
      <c r="G696" s="160"/>
      <c r="H696" s="160"/>
      <c r="I696" s="160"/>
      <c r="J696" s="10"/>
      <c r="K696" s="2"/>
      <c r="L696" s="2"/>
      <c r="M696" s="2"/>
      <c r="N696" s="3"/>
    </row>
    <row r="697">
      <c r="A697" s="400"/>
      <c r="B697" s="160"/>
      <c r="C697" s="160"/>
      <c r="D697" s="401"/>
      <c r="E697" s="414"/>
      <c r="F697" s="414"/>
      <c r="G697" s="160"/>
      <c r="H697" s="160"/>
      <c r="I697" s="160"/>
      <c r="J697" s="10"/>
      <c r="K697" s="2"/>
      <c r="L697" s="2"/>
      <c r="M697" s="2"/>
      <c r="N697" s="3"/>
    </row>
    <row r="698">
      <c r="A698" s="400"/>
      <c r="B698" s="160"/>
      <c r="C698" s="160"/>
      <c r="D698" s="401"/>
      <c r="E698" s="414"/>
      <c r="F698" s="414"/>
      <c r="G698" s="160"/>
      <c r="H698" s="160"/>
      <c r="I698" s="160"/>
      <c r="J698" s="10"/>
      <c r="K698" s="2"/>
      <c r="L698" s="2"/>
      <c r="M698" s="2"/>
      <c r="N698" s="3"/>
    </row>
    <row r="699">
      <c r="A699" s="400"/>
      <c r="B699" s="160"/>
      <c r="C699" s="160"/>
      <c r="D699" s="401"/>
      <c r="E699" s="414"/>
      <c r="F699" s="414"/>
      <c r="G699" s="160"/>
      <c r="H699" s="160"/>
      <c r="I699" s="160"/>
      <c r="J699" s="10"/>
      <c r="K699" s="2"/>
      <c r="L699" s="2"/>
      <c r="M699" s="2"/>
      <c r="N699" s="3"/>
    </row>
    <row r="700">
      <c r="A700" s="400"/>
      <c r="B700" s="160"/>
      <c r="C700" s="160"/>
      <c r="D700" s="401"/>
      <c r="E700" s="414"/>
      <c r="F700" s="414"/>
      <c r="G700" s="160"/>
      <c r="H700" s="160"/>
      <c r="I700" s="160"/>
      <c r="J700" s="10"/>
      <c r="K700" s="2"/>
      <c r="L700" s="2"/>
      <c r="M700" s="2"/>
      <c r="N700" s="3"/>
    </row>
    <row r="701">
      <c r="A701" s="400"/>
      <c r="B701" s="160"/>
      <c r="C701" s="160"/>
      <c r="D701" s="401"/>
      <c r="E701" s="414"/>
      <c r="F701" s="414"/>
      <c r="G701" s="160"/>
      <c r="H701" s="160"/>
      <c r="I701" s="160"/>
      <c r="J701" s="10"/>
      <c r="K701" s="2"/>
      <c r="L701" s="2"/>
      <c r="M701" s="2"/>
      <c r="N701" s="3"/>
    </row>
    <row r="702">
      <c r="A702" s="400"/>
      <c r="B702" s="160"/>
      <c r="C702" s="160"/>
      <c r="D702" s="401"/>
      <c r="E702" s="414"/>
      <c r="F702" s="414"/>
      <c r="G702" s="160"/>
      <c r="H702" s="160"/>
      <c r="I702" s="160"/>
      <c r="J702" s="10"/>
      <c r="K702" s="2"/>
      <c r="L702" s="2"/>
      <c r="M702" s="2"/>
      <c r="N702" s="3"/>
    </row>
    <row r="703">
      <c r="A703" s="400"/>
      <c r="B703" s="160"/>
      <c r="C703" s="160"/>
      <c r="D703" s="401"/>
      <c r="E703" s="414"/>
      <c r="F703" s="414"/>
      <c r="G703" s="160"/>
      <c r="H703" s="160"/>
      <c r="I703" s="160"/>
      <c r="J703" s="10"/>
      <c r="K703" s="2"/>
      <c r="L703" s="2"/>
      <c r="M703" s="2"/>
      <c r="N703" s="3"/>
    </row>
    <row r="704">
      <c r="A704" s="400"/>
      <c r="B704" s="160"/>
      <c r="C704" s="160"/>
      <c r="D704" s="401"/>
      <c r="E704" s="414"/>
      <c r="F704" s="414"/>
      <c r="G704" s="160"/>
      <c r="H704" s="160"/>
      <c r="I704" s="160"/>
      <c r="J704" s="10"/>
      <c r="K704" s="2"/>
      <c r="L704" s="2"/>
      <c r="M704" s="2"/>
      <c r="N704" s="3"/>
    </row>
    <row r="705">
      <c r="A705" s="400"/>
      <c r="B705" s="160"/>
      <c r="C705" s="160"/>
      <c r="D705" s="401"/>
      <c r="E705" s="414"/>
      <c r="F705" s="414"/>
      <c r="G705" s="160"/>
      <c r="H705" s="160"/>
      <c r="I705" s="160"/>
      <c r="J705" s="10"/>
      <c r="K705" s="2"/>
      <c r="L705" s="2"/>
      <c r="M705" s="2"/>
      <c r="N705" s="3"/>
    </row>
    <row r="706">
      <c r="A706" s="400"/>
      <c r="B706" s="160"/>
      <c r="C706" s="160"/>
      <c r="D706" s="401"/>
      <c r="E706" s="414"/>
      <c r="F706" s="414"/>
      <c r="G706" s="160"/>
      <c r="H706" s="160"/>
      <c r="I706" s="160"/>
      <c r="J706" s="10"/>
      <c r="K706" s="2"/>
      <c r="L706" s="2"/>
      <c r="M706" s="2"/>
      <c r="N706" s="3"/>
    </row>
    <row r="707">
      <c r="A707" s="400"/>
      <c r="B707" s="160"/>
      <c r="C707" s="160"/>
      <c r="D707" s="401"/>
      <c r="E707" s="414"/>
      <c r="F707" s="414"/>
      <c r="G707" s="160"/>
      <c r="H707" s="160"/>
      <c r="I707" s="160"/>
      <c r="J707" s="10"/>
      <c r="K707" s="2"/>
      <c r="L707" s="2"/>
      <c r="M707" s="2"/>
      <c r="N707" s="3"/>
    </row>
    <row r="708">
      <c r="A708" s="400"/>
      <c r="B708" s="160"/>
      <c r="C708" s="160"/>
      <c r="D708" s="401"/>
      <c r="E708" s="414"/>
      <c r="F708" s="414"/>
      <c r="G708" s="160"/>
      <c r="H708" s="160"/>
      <c r="I708" s="160"/>
      <c r="J708" s="10"/>
      <c r="K708" s="2"/>
      <c r="L708" s="2"/>
      <c r="M708" s="2"/>
      <c r="N708" s="3"/>
    </row>
    <row r="709">
      <c r="A709" s="400"/>
      <c r="B709" s="160"/>
      <c r="C709" s="160"/>
      <c r="D709" s="401"/>
      <c r="E709" s="414"/>
      <c r="F709" s="414"/>
      <c r="G709" s="160"/>
      <c r="H709" s="160"/>
      <c r="I709" s="160"/>
      <c r="J709" s="10"/>
      <c r="K709" s="2"/>
      <c r="L709" s="2"/>
      <c r="M709" s="2"/>
      <c r="N709" s="3"/>
    </row>
    <row r="710">
      <c r="A710" s="400"/>
      <c r="B710" s="160"/>
      <c r="C710" s="160"/>
      <c r="D710" s="401"/>
      <c r="E710" s="414"/>
      <c r="F710" s="414"/>
      <c r="G710" s="160"/>
      <c r="H710" s="160"/>
      <c r="I710" s="160"/>
      <c r="J710" s="10"/>
      <c r="K710" s="2"/>
      <c r="L710" s="2"/>
      <c r="M710" s="2"/>
      <c r="N710" s="3"/>
    </row>
    <row r="711">
      <c r="A711" s="400"/>
      <c r="B711" s="160"/>
      <c r="C711" s="160"/>
      <c r="D711" s="401"/>
      <c r="E711" s="414"/>
      <c r="F711" s="414"/>
      <c r="G711" s="160"/>
      <c r="H711" s="160"/>
      <c r="I711" s="160"/>
      <c r="J711" s="10"/>
      <c r="K711" s="2"/>
      <c r="L711" s="2"/>
      <c r="M711" s="2"/>
      <c r="N711" s="3"/>
    </row>
    <row r="712">
      <c r="A712" s="400"/>
      <c r="B712" s="160"/>
      <c r="C712" s="160"/>
      <c r="D712" s="401"/>
      <c r="E712" s="414"/>
      <c r="F712" s="414"/>
      <c r="G712" s="160"/>
      <c r="H712" s="160"/>
      <c r="I712" s="160"/>
      <c r="J712" s="10"/>
      <c r="K712" s="2"/>
      <c r="L712" s="2"/>
      <c r="M712" s="2"/>
      <c r="N712" s="3"/>
    </row>
    <row r="713">
      <c r="A713" s="400"/>
      <c r="B713" s="160"/>
      <c r="C713" s="160"/>
      <c r="D713" s="401"/>
      <c r="E713" s="414"/>
      <c r="F713" s="414"/>
      <c r="G713" s="160"/>
      <c r="H713" s="160"/>
      <c r="I713" s="160"/>
      <c r="J713" s="10"/>
      <c r="K713" s="2"/>
      <c r="L713" s="2"/>
      <c r="M713" s="2"/>
      <c r="N713" s="3"/>
    </row>
    <row r="714">
      <c r="A714" s="400"/>
      <c r="B714" s="160"/>
      <c r="C714" s="160"/>
      <c r="D714" s="401"/>
      <c r="E714" s="414"/>
      <c r="F714" s="414"/>
      <c r="G714" s="160"/>
      <c r="H714" s="160"/>
      <c r="I714" s="160"/>
      <c r="J714" s="10"/>
      <c r="K714" s="2"/>
      <c r="L714" s="2"/>
      <c r="M714" s="2"/>
      <c r="N714" s="3"/>
    </row>
    <row r="715">
      <c r="A715" s="400"/>
      <c r="B715" s="160"/>
      <c r="C715" s="160"/>
      <c r="D715" s="401"/>
      <c r="E715" s="414"/>
      <c r="F715" s="414"/>
      <c r="G715" s="160"/>
      <c r="H715" s="160"/>
      <c r="I715" s="160"/>
      <c r="J715" s="10"/>
      <c r="K715" s="2"/>
      <c r="L715" s="2"/>
      <c r="M715" s="2"/>
      <c r="N715" s="3"/>
    </row>
    <row r="716">
      <c r="A716" s="400"/>
      <c r="B716" s="160"/>
      <c r="C716" s="160"/>
      <c r="D716" s="401"/>
      <c r="E716" s="414"/>
      <c r="F716" s="414"/>
      <c r="G716" s="160"/>
      <c r="H716" s="160"/>
      <c r="I716" s="160"/>
      <c r="J716" s="10"/>
      <c r="K716" s="2"/>
      <c r="L716" s="2"/>
      <c r="M716" s="2"/>
      <c r="N716" s="3"/>
    </row>
    <row r="717">
      <c r="A717" s="400"/>
      <c r="B717" s="160"/>
      <c r="C717" s="160"/>
      <c r="D717" s="401"/>
      <c r="E717" s="414"/>
      <c r="F717" s="414"/>
      <c r="G717" s="160"/>
      <c r="H717" s="160"/>
      <c r="I717" s="160"/>
      <c r="J717" s="10"/>
      <c r="K717" s="2"/>
      <c r="L717" s="2"/>
      <c r="M717" s="2"/>
      <c r="N717" s="3"/>
    </row>
    <row r="718">
      <c r="A718" s="400"/>
      <c r="B718" s="160"/>
      <c r="C718" s="160"/>
      <c r="D718" s="401"/>
      <c r="E718" s="414"/>
      <c r="F718" s="414"/>
      <c r="G718" s="160"/>
      <c r="H718" s="160"/>
      <c r="I718" s="160"/>
      <c r="J718" s="10"/>
      <c r="K718" s="2"/>
      <c r="L718" s="2"/>
      <c r="M718" s="2"/>
      <c r="N718" s="3"/>
    </row>
    <row r="719">
      <c r="A719" s="400"/>
      <c r="B719" s="160"/>
      <c r="C719" s="160"/>
      <c r="D719" s="401"/>
      <c r="E719" s="414"/>
      <c r="F719" s="414"/>
      <c r="G719" s="160"/>
      <c r="H719" s="160"/>
      <c r="I719" s="160"/>
      <c r="J719" s="10"/>
      <c r="K719" s="2"/>
      <c r="L719" s="2"/>
      <c r="M719" s="2"/>
      <c r="N719" s="3"/>
    </row>
    <row r="720">
      <c r="A720" s="400"/>
      <c r="B720" s="160"/>
      <c r="C720" s="160"/>
      <c r="D720" s="401"/>
      <c r="E720" s="414"/>
      <c r="F720" s="414"/>
      <c r="G720" s="160"/>
      <c r="H720" s="160"/>
      <c r="I720" s="160"/>
      <c r="J720" s="10"/>
      <c r="K720" s="2"/>
      <c r="L720" s="2"/>
      <c r="M720" s="2"/>
      <c r="N720" s="3"/>
    </row>
    <row r="721">
      <c r="A721" s="400"/>
      <c r="B721" s="160"/>
      <c r="C721" s="160"/>
      <c r="D721" s="401"/>
      <c r="E721" s="414"/>
      <c r="F721" s="414"/>
      <c r="G721" s="160"/>
      <c r="H721" s="160"/>
      <c r="I721" s="160"/>
      <c r="J721" s="10"/>
      <c r="K721" s="2"/>
      <c r="L721" s="2"/>
      <c r="M721" s="2"/>
      <c r="N721" s="3"/>
    </row>
    <row r="722">
      <c r="A722" s="400"/>
      <c r="B722" s="160"/>
      <c r="C722" s="160"/>
      <c r="D722" s="401"/>
      <c r="E722" s="414"/>
      <c r="F722" s="414"/>
      <c r="G722" s="160"/>
      <c r="H722" s="160"/>
      <c r="I722" s="160"/>
      <c r="J722" s="10"/>
      <c r="K722" s="2"/>
      <c r="L722" s="2"/>
      <c r="M722" s="2"/>
      <c r="N722" s="3"/>
    </row>
    <row r="723">
      <c r="A723" s="400"/>
      <c r="B723" s="160"/>
      <c r="C723" s="160"/>
      <c r="D723" s="401"/>
      <c r="E723" s="414"/>
      <c r="F723" s="414"/>
      <c r="G723" s="160"/>
      <c r="H723" s="160"/>
      <c r="I723" s="160"/>
      <c r="J723" s="10"/>
      <c r="K723" s="2"/>
      <c r="L723" s="2"/>
      <c r="M723" s="2"/>
      <c r="N723" s="3"/>
    </row>
    <row r="724">
      <c r="A724" s="400"/>
      <c r="B724" s="160"/>
      <c r="C724" s="160"/>
      <c r="D724" s="401"/>
      <c r="E724" s="414"/>
      <c r="F724" s="414"/>
      <c r="G724" s="160"/>
      <c r="H724" s="160"/>
      <c r="I724" s="160"/>
      <c r="J724" s="10"/>
      <c r="K724" s="2"/>
      <c r="L724" s="2"/>
      <c r="M724" s="2"/>
      <c r="N724" s="3"/>
    </row>
    <row r="725">
      <c r="A725" s="400"/>
      <c r="B725" s="160"/>
      <c r="C725" s="160"/>
      <c r="D725" s="401"/>
      <c r="E725" s="414"/>
      <c r="F725" s="414"/>
      <c r="G725" s="160"/>
      <c r="H725" s="160"/>
      <c r="I725" s="160"/>
      <c r="J725" s="10"/>
      <c r="K725" s="2"/>
      <c r="L725" s="2"/>
      <c r="M725" s="2"/>
      <c r="N725" s="3"/>
    </row>
    <row r="726">
      <c r="A726" s="400"/>
      <c r="B726" s="160"/>
      <c r="C726" s="160"/>
      <c r="D726" s="401"/>
      <c r="E726" s="414"/>
      <c r="F726" s="414"/>
      <c r="G726" s="160"/>
      <c r="H726" s="160"/>
      <c r="I726" s="160"/>
      <c r="J726" s="10"/>
      <c r="K726" s="2"/>
      <c r="L726" s="2"/>
      <c r="M726" s="2"/>
      <c r="N726" s="3"/>
    </row>
    <row r="727">
      <c r="A727" s="400"/>
      <c r="B727" s="160"/>
      <c r="C727" s="160"/>
      <c r="D727" s="401"/>
      <c r="E727" s="414"/>
      <c r="F727" s="414"/>
      <c r="G727" s="160"/>
      <c r="H727" s="160"/>
      <c r="I727" s="160"/>
      <c r="J727" s="10"/>
      <c r="K727" s="2"/>
      <c r="L727" s="2"/>
      <c r="M727" s="2"/>
      <c r="N727" s="3"/>
    </row>
    <row r="728">
      <c r="A728" s="400"/>
      <c r="B728" s="160"/>
      <c r="C728" s="160"/>
      <c r="D728" s="401"/>
      <c r="E728" s="414"/>
      <c r="F728" s="414"/>
      <c r="G728" s="160"/>
      <c r="H728" s="160"/>
      <c r="I728" s="160"/>
      <c r="J728" s="10"/>
      <c r="K728" s="2"/>
      <c r="L728" s="2"/>
      <c r="M728" s="2"/>
      <c r="N728" s="3"/>
    </row>
    <row r="729">
      <c r="A729" s="400"/>
      <c r="B729" s="160"/>
      <c r="C729" s="160"/>
      <c r="D729" s="401"/>
      <c r="E729" s="414"/>
      <c r="F729" s="414"/>
      <c r="G729" s="160"/>
      <c r="H729" s="160"/>
      <c r="I729" s="160"/>
      <c r="J729" s="10"/>
      <c r="K729" s="2"/>
      <c r="L729" s="2"/>
      <c r="M729" s="2"/>
      <c r="N729" s="3"/>
    </row>
    <row r="730">
      <c r="A730" s="400"/>
      <c r="B730" s="160"/>
      <c r="C730" s="160"/>
      <c r="D730" s="401"/>
      <c r="E730" s="414"/>
      <c r="F730" s="414"/>
      <c r="G730" s="160"/>
      <c r="H730" s="160"/>
      <c r="I730" s="160"/>
      <c r="J730" s="10"/>
      <c r="K730" s="2"/>
      <c r="L730" s="2"/>
      <c r="M730" s="2"/>
      <c r="N730" s="3"/>
    </row>
    <row r="731">
      <c r="A731" s="400"/>
      <c r="B731" s="160"/>
      <c r="C731" s="160"/>
      <c r="D731" s="401"/>
      <c r="E731" s="414"/>
      <c r="F731" s="414"/>
      <c r="G731" s="160"/>
      <c r="H731" s="160"/>
      <c r="I731" s="160"/>
      <c r="J731" s="10"/>
      <c r="K731" s="2"/>
      <c r="L731" s="2"/>
      <c r="M731" s="2"/>
      <c r="N731" s="3"/>
    </row>
    <row r="732">
      <c r="A732" s="400"/>
      <c r="B732" s="160"/>
      <c r="C732" s="160"/>
      <c r="D732" s="401"/>
      <c r="E732" s="414"/>
      <c r="F732" s="414"/>
      <c r="G732" s="160"/>
      <c r="H732" s="160"/>
      <c r="I732" s="160"/>
      <c r="J732" s="10"/>
      <c r="K732" s="2"/>
      <c r="L732" s="2"/>
      <c r="M732" s="2"/>
      <c r="N732" s="3"/>
    </row>
    <row r="733">
      <c r="A733" s="400"/>
      <c r="B733" s="160"/>
      <c r="C733" s="160"/>
      <c r="D733" s="401"/>
      <c r="E733" s="414"/>
      <c r="F733" s="414"/>
      <c r="G733" s="160"/>
      <c r="H733" s="160"/>
      <c r="I733" s="160"/>
      <c r="J733" s="10"/>
      <c r="K733" s="2"/>
      <c r="L733" s="2"/>
      <c r="M733" s="2"/>
      <c r="N733" s="3"/>
    </row>
    <row r="734">
      <c r="A734" s="400"/>
      <c r="B734" s="160"/>
      <c r="C734" s="160"/>
      <c r="D734" s="401"/>
      <c r="E734" s="414"/>
      <c r="F734" s="414"/>
      <c r="G734" s="160"/>
      <c r="H734" s="160"/>
      <c r="I734" s="160"/>
      <c r="J734" s="10"/>
      <c r="K734" s="2"/>
      <c r="L734" s="2"/>
      <c r="M734" s="2"/>
      <c r="N734" s="3"/>
    </row>
    <row r="735">
      <c r="A735" s="400"/>
      <c r="B735" s="160"/>
      <c r="C735" s="160"/>
      <c r="D735" s="401"/>
      <c r="E735" s="414"/>
      <c r="F735" s="414"/>
      <c r="G735" s="160"/>
      <c r="H735" s="160"/>
      <c r="I735" s="160"/>
      <c r="J735" s="10"/>
      <c r="K735" s="2"/>
      <c r="L735" s="2"/>
      <c r="M735" s="2"/>
      <c r="N735" s="3"/>
    </row>
    <row r="736">
      <c r="A736" s="400"/>
      <c r="B736" s="160"/>
      <c r="C736" s="160"/>
      <c r="D736" s="401"/>
      <c r="E736" s="414"/>
      <c r="F736" s="414"/>
      <c r="G736" s="160"/>
      <c r="H736" s="160"/>
      <c r="I736" s="160"/>
      <c r="J736" s="10"/>
      <c r="K736" s="2"/>
      <c r="L736" s="2"/>
      <c r="M736" s="2"/>
      <c r="N736" s="3"/>
    </row>
    <row r="737">
      <c r="A737" s="400"/>
      <c r="B737" s="160"/>
      <c r="C737" s="160"/>
      <c r="D737" s="401"/>
      <c r="E737" s="414"/>
      <c r="F737" s="414"/>
      <c r="G737" s="160"/>
      <c r="H737" s="160"/>
      <c r="I737" s="160"/>
      <c r="J737" s="10"/>
      <c r="K737" s="2"/>
      <c r="L737" s="2"/>
      <c r="M737" s="2"/>
      <c r="N737" s="3"/>
    </row>
    <row r="738">
      <c r="A738" s="400"/>
      <c r="B738" s="160"/>
      <c r="C738" s="160"/>
      <c r="D738" s="401"/>
      <c r="E738" s="414"/>
      <c r="F738" s="414"/>
      <c r="G738" s="160"/>
      <c r="H738" s="160"/>
      <c r="I738" s="160"/>
      <c r="J738" s="10"/>
      <c r="K738" s="2"/>
      <c r="L738" s="2"/>
      <c r="M738" s="2"/>
      <c r="N738" s="3"/>
    </row>
    <row r="739">
      <c r="A739" s="400"/>
      <c r="B739" s="160"/>
      <c r="C739" s="160"/>
      <c r="D739" s="401"/>
      <c r="E739" s="414"/>
      <c r="F739" s="414"/>
      <c r="G739" s="160"/>
      <c r="H739" s="160"/>
      <c r="I739" s="160"/>
      <c r="J739" s="10"/>
      <c r="K739" s="2"/>
      <c r="L739" s="2"/>
      <c r="M739" s="2"/>
      <c r="N739" s="3"/>
    </row>
    <row r="740">
      <c r="A740" s="400"/>
      <c r="B740" s="160"/>
      <c r="C740" s="160"/>
      <c r="D740" s="401"/>
      <c r="E740" s="414"/>
      <c r="F740" s="414"/>
      <c r="G740" s="160"/>
      <c r="H740" s="160"/>
      <c r="I740" s="160"/>
      <c r="J740" s="10"/>
      <c r="K740" s="2"/>
      <c r="L740" s="2"/>
      <c r="M740" s="2"/>
      <c r="N740" s="3"/>
    </row>
    <row r="741">
      <c r="A741" s="400"/>
      <c r="B741" s="160"/>
      <c r="C741" s="160"/>
      <c r="D741" s="401"/>
      <c r="E741" s="414"/>
      <c r="F741" s="414"/>
      <c r="G741" s="160"/>
      <c r="H741" s="160"/>
      <c r="I741" s="160"/>
      <c r="J741" s="10"/>
      <c r="K741" s="2"/>
      <c r="L741" s="2"/>
      <c r="M741" s="2"/>
      <c r="N741" s="3"/>
    </row>
    <row r="742">
      <c r="A742" s="400"/>
      <c r="B742" s="160"/>
      <c r="C742" s="160"/>
      <c r="D742" s="401"/>
      <c r="E742" s="414"/>
      <c r="F742" s="414"/>
      <c r="G742" s="160"/>
      <c r="H742" s="160"/>
      <c r="I742" s="160"/>
      <c r="J742" s="10"/>
      <c r="K742" s="2"/>
      <c r="L742" s="2"/>
      <c r="M742" s="2"/>
      <c r="N742" s="3"/>
    </row>
    <row r="743">
      <c r="A743" s="400"/>
      <c r="B743" s="160"/>
      <c r="C743" s="160"/>
      <c r="D743" s="401"/>
      <c r="E743" s="414"/>
      <c r="F743" s="414"/>
      <c r="G743" s="160"/>
      <c r="H743" s="160"/>
      <c r="I743" s="160"/>
      <c r="J743" s="10"/>
      <c r="K743" s="2"/>
      <c r="L743" s="2"/>
      <c r="M743" s="2"/>
      <c r="N743" s="3"/>
    </row>
    <row r="744">
      <c r="A744" s="400"/>
      <c r="B744" s="160"/>
      <c r="C744" s="160"/>
      <c r="D744" s="401"/>
      <c r="E744" s="414"/>
      <c r="F744" s="414"/>
      <c r="G744" s="160"/>
      <c r="H744" s="160"/>
      <c r="I744" s="160"/>
      <c r="J744" s="10"/>
      <c r="K744" s="2"/>
      <c r="L744" s="2"/>
      <c r="M744" s="2"/>
      <c r="N744" s="3"/>
    </row>
    <row r="745">
      <c r="A745" s="400"/>
      <c r="B745" s="160"/>
      <c r="C745" s="160"/>
      <c r="D745" s="401"/>
      <c r="E745" s="414"/>
      <c r="F745" s="414"/>
      <c r="G745" s="160"/>
      <c r="H745" s="160"/>
      <c r="I745" s="160"/>
      <c r="J745" s="10"/>
      <c r="K745" s="2"/>
      <c r="L745" s="2"/>
      <c r="M745" s="2"/>
      <c r="N745" s="3"/>
    </row>
    <row r="746">
      <c r="A746" s="400"/>
      <c r="B746" s="160"/>
      <c r="C746" s="160"/>
      <c r="D746" s="401"/>
      <c r="E746" s="414"/>
      <c r="F746" s="414"/>
      <c r="G746" s="160"/>
      <c r="H746" s="160"/>
      <c r="I746" s="160"/>
      <c r="J746" s="10"/>
      <c r="K746" s="2"/>
      <c r="L746" s="2"/>
      <c r="M746" s="2"/>
      <c r="N746" s="3"/>
    </row>
    <row r="747">
      <c r="A747" s="400"/>
      <c r="B747" s="160"/>
      <c r="C747" s="160"/>
      <c r="D747" s="401"/>
      <c r="E747" s="414"/>
      <c r="F747" s="414"/>
      <c r="G747" s="160"/>
      <c r="H747" s="160"/>
      <c r="I747" s="160"/>
      <c r="J747" s="10"/>
      <c r="K747" s="2"/>
      <c r="L747" s="2"/>
      <c r="M747" s="2"/>
      <c r="N747" s="3"/>
    </row>
    <row r="748">
      <c r="A748" s="400"/>
      <c r="B748" s="160"/>
      <c r="C748" s="160"/>
      <c r="D748" s="401"/>
      <c r="E748" s="414"/>
      <c r="F748" s="414"/>
      <c r="G748" s="160"/>
      <c r="H748" s="160"/>
      <c r="I748" s="160"/>
      <c r="J748" s="10"/>
      <c r="K748" s="2"/>
      <c r="L748" s="2"/>
      <c r="M748" s="2"/>
      <c r="N748" s="3"/>
    </row>
    <row r="749">
      <c r="A749" s="400"/>
      <c r="B749" s="160"/>
      <c r="C749" s="160"/>
      <c r="D749" s="401"/>
      <c r="E749" s="414"/>
      <c r="F749" s="414"/>
      <c r="G749" s="160"/>
      <c r="H749" s="160"/>
      <c r="I749" s="160"/>
      <c r="J749" s="10"/>
      <c r="K749" s="2"/>
      <c r="L749" s="2"/>
      <c r="M749" s="2"/>
      <c r="N749" s="3"/>
    </row>
    <row r="750">
      <c r="A750" s="400"/>
      <c r="B750" s="160"/>
      <c r="C750" s="160"/>
      <c r="D750" s="401"/>
      <c r="E750" s="414"/>
      <c r="F750" s="414"/>
      <c r="G750" s="160"/>
      <c r="H750" s="160"/>
      <c r="I750" s="160"/>
      <c r="J750" s="10"/>
      <c r="K750" s="2"/>
      <c r="L750" s="2"/>
      <c r="M750" s="2"/>
      <c r="N750" s="3"/>
    </row>
    <row r="751">
      <c r="A751" s="400"/>
      <c r="B751" s="160"/>
      <c r="C751" s="160"/>
      <c r="D751" s="401"/>
      <c r="E751" s="414"/>
      <c r="F751" s="414"/>
      <c r="G751" s="160"/>
      <c r="H751" s="160"/>
      <c r="I751" s="160"/>
      <c r="J751" s="10"/>
      <c r="K751" s="2"/>
      <c r="L751" s="2"/>
      <c r="M751" s="2"/>
      <c r="N751" s="3"/>
    </row>
    <row r="752">
      <c r="A752" s="400"/>
      <c r="B752" s="160"/>
      <c r="C752" s="160"/>
      <c r="D752" s="401"/>
      <c r="E752" s="414"/>
      <c r="F752" s="414"/>
      <c r="G752" s="160"/>
      <c r="H752" s="160"/>
      <c r="I752" s="160"/>
      <c r="J752" s="10"/>
      <c r="K752" s="2"/>
      <c r="L752" s="2"/>
      <c r="M752" s="2"/>
      <c r="N752" s="3"/>
    </row>
    <row r="753">
      <c r="A753" s="400"/>
      <c r="B753" s="160"/>
      <c r="C753" s="160"/>
      <c r="D753" s="401"/>
      <c r="E753" s="414"/>
      <c r="F753" s="414"/>
      <c r="G753" s="160"/>
      <c r="H753" s="160"/>
      <c r="I753" s="160"/>
      <c r="J753" s="10"/>
      <c r="K753" s="2"/>
      <c r="L753" s="2"/>
      <c r="M753" s="2"/>
      <c r="N753" s="3"/>
    </row>
    <row r="754">
      <c r="A754" s="400"/>
      <c r="B754" s="160"/>
      <c r="C754" s="160"/>
      <c r="D754" s="401"/>
      <c r="E754" s="414"/>
      <c r="F754" s="414"/>
      <c r="G754" s="160"/>
      <c r="H754" s="160"/>
      <c r="I754" s="160"/>
      <c r="J754" s="10"/>
      <c r="K754" s="2"/>
      <c r="L754" s="2"/>
      <c r="M754" s="2"/>
      <c r="N754" s="3"/>
    </row>
    <row r="755">
      <c r="A755" s="400"/>
      <c r="B755" s="160"/>
      <c r="C755" s="160"/>
      <c r="D755" s="401"/>
      <c r="E755" s="414"/>
      <c r="F755" s="414"/>
      <c r="G755" s="160"/>
      <c r="H755" s="160"/>
      <c r="I755" s="160"/>
      <c r="J755" s="10"/>
      <c r="K755" s="2"/>
      <c r="L755" s="2"/>
      <c r="M755" s="2"/>
      <c r="N755" s="3"/>
    </row>
    <row r="756">
      <c r="A756" s="400"/>
      <c r="B756" s="160"/>
      <c r="C756" s="160"/>
      <c r="D756" s="401"/>
      <c r="E756" s="414"/>
      <c r="F756" s="414"/>
      <c r="G756" s="160"/>
      <c r="H756" s="160"/>
      <c r="I756" s="160"/>
      <c r="J756" s="10"/>
      <c r="K756" s="2"/>
      <c r="L756" s="2"/>
      <c r="M756" s="2"/>
      <c r="N756" s="3"/>
    </row>
    <row r="757">
      <c r="A757" s="400"/>
      <c r="B757" s="160"/>
      <c r="C757" s="160"/>
      <c r="D757" s="401"/>
      <c r="E757" s="414"/>
      <c r="F757" s="414"/>
      <c r="G757" s="160"/>
      <c r="H757" s="160"/>
      <c r="I757" s="160"/>
      <c r="J757" s="10"/>
      <c r="K757" s="2"/>
      <c r="L757" s="2"/>
      <c r="M757" s="2"/>
      <c r="N757" s="3"/>
    </row>
    <row r="758">
      <c r="A758" s="400"/>
      <c r="B758" s="160"/>
      <c r="C758" s="160"/>
      <c r="D758" s="401"/>
      <c r="E758" s="414"/>
      <c r="F758" s="414"/>
      <c r="G758" s="160"/>
      <c r="H758" s="160"/>
      <c r="I758" s="160"/>
      <c r="J758" s="10"/>
      <c r="K758" s="2"/>
      <c r="L758" s="2"/>
      <c r="M758" s="2"/>
      <c r="N758" s="3"/>
    </row>
    <row r="759">
      <c r="A759" s="400"/>
      <c r="B759" s="160"/>
      <c r="C759" s="160"/>
      <c r="D759" s="401"/>
      <c r="E759" s="414"/>
      <c r="F759" s="414"/>
      <c r="G759" s="160"/>
      <c r="H759" s="160"/>
      <c r="I759" s="160"/>
      <c r="J759" s="10"/>
      <c r="K759" s="2"/>
      <c r="L759" s="2"/>
      <c r="M759" s="2"/>
      <c r="N759" s="3"/>
    </row>
    <row r="760">
      <c r="A760" s="400"/>
      <c r="B760" s="160"/>
      <c r="C760" s="160"/>
      <c r="D760" s="401"/>
      <c r="E760" s="414"/>
      <c r="F760" s="414"/>
      <c r="G760" s="160"/>
      <c r="H760" s="160"/>
      <c r="I760" s="160"/>
      <c r="J760" s="10"/>
      <c r="K760" s="2"/>
      <c r="L760" s="2"/>
      <c r="M760" s="2"/>
      <c r="N760" s="3"/>
    </row>
    <row r="761">
      <c r="A761" s="400"/>
      <c r="B761" s="160"/>
      <c r="C761" s="160"/>
      <c r="D761" s="401"/>
      <c r="E761" s="414"/>
      <c r="F761" s="414"/>
      <c r="G761" s="160"/>
      <c r="H761" s="160"/>
      <c r="I761" s="160"/>
      <c r="J761" s="10"/>
      <c r="K761" s="2"/>
      <c r="L761" s="2"/>
      <c r="M761" s="2"/>
      <c r="N761" s="3"/>
    </row>
    <row r="762">
      <c r="A762" s="400"/>
      <c r="B762" s="160"/>
      <c r="C762" s="160"/>
      <c r="D762" s="401"/>
      <c r="E762" s="414"/>
      <c r="F762" s="414"/>
      <c r="G762" s="160"/>
      <c r="H762" s="160"/>
      <c r="I762" s="160"/>
      <c r="J762" s="10"/>
      <c r="K762" s="2"/>
      <c r="L762" s="2"/>
      <c r="M762" s="2"/>
      <c r="N762" s="3"/>
    </row>
    <row r="763">
      <c r="A763" s="400"/>
      <c r="B763" s="160"/>
      <c r="C763" s="160"/>
      <c r="D763" s="401"/>
      <c r="E763" s="414"/>
      <c r="F763" s="414"/>
      <c r="G763" s="160"/>
      <c r="H763" s="160"/>
      <c r="I763" s="160"/>
      <c r="J763" s="10"/>
      <c r="K763" s="2"/>
      <c r="L763" s="2"/>
      <c r="M763" s="2"/>
      <c r="N763" s="3"/>
    </row>
    <row r="764">
      <c r="A764" s="400"/>
      <c r="B764" s="160"/>
      <c r="C764" s="160"/>
      <c r="D764" s="401"/>
      <c r="E764" s="414"/>
      <c r="F764" s="414"/>
      <c r="G764" s="160"/>
      <c r="H764" s="160"/>
      <c r="I764" s="160"/>
      <c r="J764" s="10"/>
      <c r="K764" s="2"/>
      <c r="L764" s="2"/>
      <c r="M764" s="2"/>
      <c r="N764" s="3"/>
    </row>
    <row r="765">
      <c r="A765" s="400"/>
      <c r="B765" s="160"/>
      <c r="C765" s="160"/>
      <c r="D765" s="401"/>
      <c r="E765" s="414"/>
      <c r="F765" s="414"/>
      <c r="G765" s="160"/>
      <c r="H765" s="160"/>
      <c r="I765" s="160"/>
      <c r="J765" s="10"/>
      <c r="K765" s="2"/>
      <c r="L765" s="2"/>
      <c r="M765" s="2"/>
      <c r="N765" s="3"/>
    </row>
    <row r="766">
      <c r="A766" s="400"/>
      <c r="B766" s="160"/>
      <c r="C766" s="160"/>
      <c r="D766" s="401"/>
      <c r="E766" s="414"/>
      <c r="F766" s="414"/>
      <c r="G766" s="160"/>
      <c r="H766" s="160"/>
      <c r="I766" s="160"/>
      <c r="J766" s="10"/>
      <c r="K766" s="2"/>
      <c r="L766" s="2"/>
      <c r="M766" s="2"/>
      <c r="N766" s="3"/>
    </row>
    <row r="767">
      <c r="A767" s="400"/>
      <c r="B767" s="160"/>
      <c r="C767" s="160"/>
      <c r="D767" s="401"/>
      <c r="E767" s="414"/>
      <c r="F767" s="414"/>
      <c r="G767" s="160"/>
      <c r="H767" s="160"/>
      <c r="I767" s="160"/>
      <c r="J767" s="10"/>
      <c r="K767" s="2"/>
      <c r="L767" s="2"/>
      <c r="M767" s="2"/>
      <c r="N767" s="3"/>
    </row>
    <row r="768">
      <c r="A768" s="400"/>
      <c r="B768" s="160"/>
      <c r="C768" s="160"/>
      <c r="D768" s="401"/>
      <c r="E768" s="414"/>
      <c r="F768" s="414"/>
      <c r="G768" s="160"/>
      <c r="H768" s="160"/>
      <c r="I768" s="160"/>
      <c r="J768" s="10"/>
      <c r="K768" s="2"/>
      <c r="L768" s="2"/>
      <c r="M768" s="2"/>
      <c r="N768" s="3"/>
    </row>
    <row r="769">
      <c r="A769" s="400"/>
      <c r="B769" s="160"/>
      <c r="C769" s="160"/>
      <c r="D769" s="401"/>
      <c r="E769" s="414"/>
      <c r="F769" s="414"/>
      <c r="G769" s="160"/>
      <c r="H769" s="160"/>
      <c r="I769" s="160"/>
      <c r="J769" s="10"/>
      <c r="K769" s="2"/>
      <c r="L769" s="2"/>
      <c r="M769" s="2"/>
      <c r="N769" s="3"/>
    </row>
    <row r="770">
      <c r="A770" s="400"/>
      <c r="B770" s="160"/>
      <c r="C770" s="160"/>
      <c r="D770" s="401"/>
      <c r="E770" s="414"/>
      <c r="F770" s="414"/>
      <c r="G770" s="160"/>
      <c r="H770" s="160"/>
      <c r="I770" s="160"/>
      <c r="J770" s="10"/>
      <c r="K770" s="2"/>
      <c r="L770" s="2"/>
      <c r="M770" s="2"/>
      <c r="N770" s="3"/>
    </row>
    <row r="771">
      <c r="A771" s="400"/>
      <c r="B771" s="160"/>
      <c r="C771" s="160"/>
      <c r="D771" s="401"/>
      <c r="E771" s="414"/>
      <c r="F771" s="414"/>
      <c r="G771" s="160"/>
      <c r="H771" s="160"/>
      <c r="I771" s="160"/>
      <c r="J771" s="10"/>
      <c r="K771" s="2"/>
      <c r="L771" s="2"/>
      <c r="M771" s="2"/>
      <c r="N771" s="3"/>
    </row>
    <row r="772">
      <c r="A772" s="400"/>
      <c r="B772" s="160"/>
      <c r="C772" s="160"/>
      <c r="D772" s="401"/>
      <c r="E772" s="414"/>
      <c r="F772" s="414"/>
      <c r="G772" s="160"/>
      <c r="H772" s="160"/>
      <c r="I772" s="160"/>
      <c r="J772" s="10"/>
      <c r="K772" s="2"/>
      <c r="L772" s="2"/>
      <c r="M772" s="2"/>
      <c r="N772" s="3"/>
    </row>
    <row r="773">
      <c r="A773" s="400"/>
      <c r="B773" s="160"/>
      <c r="C773" s="160"/>
      <c r="D773" s="401"/>
      <c r="E773" s="414"/>
      <c r="F773" s="414"/>
      <c r="G773" s="160"/>
      <c r="H773" s="160"/>
      <c r="I773" s="160"/>
      <c r="J773" s="10"/>
      <c r="K773" s="2"/>
      <c r="L773" s="2"/>
      <c r="M773" s="2"/>
      <c r="N773" s="3"/>
    </row>
    <row r="774">
      <c r="A774" s="400"/>
      <c r="B774" s="160"/>
      <c r="C774" s="160"/>
      <c r="D774" s="401"/>
      <c r="E774" s="414"/>
      <c r="F774" s="414"/>
      <c r="G774" s="160"/>
      <c r="H774" s="160"/>
      <c r="I774" s="160"/>
      <c r="J774" s="10"/>
      <c r="K774" s="2"/>
      <c r="L774" s="2"/>
      <c r="M774" s="2"/>
      <c r="N774" s="3"/>
    </row>
    <row r="775">
      <c r="A775" s="400"/>
      <c r="B775" s="160"/>
      <c r="C775" s="160"/>
      <c r="D775" s="401"/>
      <c r="E775" s="414"/>
      <c r="F775" s="414"/>
      <c r="G775" s="160"/>
      <c r="H775" s="160"/>
      <c r="I775" s="160"/>
      <c r="J775" s="10"/>
      <c r="K775" s="2"/>
      <c r="L775" s="2"/>
      <c r="M775" s="2"/>
      <c r="N775" s="3"/>
    </row>
    <row r="776">
      <c r="A776" s="400"/>
      <c r="B776" s="160"/>
      <c r="C776" s="160"/>
      <c r="D776" s="401"/>
      <c r="E776" s="414"/>
      <c r="F776" s="414"/>
      <c r="G776" s="160"/>
      <c r="H776" s="160"/>
      <c r="I776" s="160"/>
      <c r="J776" s="10"/>
      <c r="K776" s="2"/>
      <c r="L776" s="2"/>
      <c r="M776" s="2"/>
      <c r="N776" s="3"/>
    </row>
    <row r="777">
      <c r="A777" s="400"/>
      <c r="B777" s="160"/>
      <c r="C777" s="160"/>
      <c r="D777" s="401"/>
      <c r="E777" s="414"/>
      <c r="F777" s="414"/>
      <c r="G777" s="160"/>
      <c r="H777" s="160"/>
      <c r="I777" s="160"/>
      <c r="J777" s="10"/>
      <c r="K777" s="2"/>
      <c r="L777" s="2"/>
      <c r="M777" s="2"/>
      <c r="N777" s="3"/>
    </row>
    <row r="778">
      <c r="A778" s="400"/>
      <c r="B778" s="160"/>
      <c r="C778" s="160"/>
      <c r="D778" s="401"/>
      <c r="E778" s="414"/>
      <c r="F778" s="414"/>
      <c r="G778" s="160"/>
      <c r="H778" s="160"/>
      <c r="I778" s="160"/>
      <c r="J778" s="10"/>
      <c r="K778" s="2"/>
      <c r="L778" s="2"/>
      <c r="M778" s="2"/>
      <c r="N778" s="3"/>
    </row>
    <row r="779">
      <c r="A779" s="400"/>
      <c r="B779" s="160"/>
      <c r="C779" s="160"/>
      <c r="D779" s="401"/>
      <c r="E779" s="414"/>
      <c r="F779" s="414"/>
      <c r="G779" s="160"/>
      <c r="H779" s="160"/>
      <c r="I779" s="160"/>
      <c r="J779" s="10"/>
      <c r="K779" s="2"/>
      <c r="L779" s="2"/>
      <c r="M779" s="2"/>
      <c r="N779" s="3"/>
    </row>
    <row r="780">
      <c r="A780" s="400"/>
      <c r="B780" s="160"/>
      <c r="C780" s="160"/>
      <c r="D780" s="401"/>
      <c r="E780" s="414"/>
      <c r="F780" s="414"/>
      <c r="G780" s="160"/>
      <c r="H780" s="160"/>
      <c r="I780" s="160"/>
      <c r="J780" s="10"/>
      <c r="K780" s="2"/>
      <c r="L780" s="2"/>
      <c r="M780" s="2"/>
      <c r="N780" s="3"/>
    </row>
    <row r="781">
      <c r="A781" s="400"/>
      <c r="B781" s="160"/>
      <c r="C781" s="160"/>
      <c r="D781" s="401"/>
      <c r="E781" s="414"/>
      <c r="F781" s="414"/>
      <c r="G781" s="160"/>
      <c r="H781" s="160"/>
      <c r="I781" s="160"/>
      <c r="J781" s="10"/>
      <c r="K781" s="2"/>
      <c r="L781" s="2"/>
      <c r="M781" s="2"/>
      <c r="N781" s="3"/>
    </row>
    <row r="782">
      <c r="A782" s="400"/>
      <c r="B782" s="160"/>
      <c r="C782" s="160"/>
      <c r="D782" s="401"/>
      <c r="E782" s="414"/>
      <c r="F782" s="414"/>
      <c r="G782" s="160"/>
      <c r="H782" s="160"/>
      <c r="I782" s="160"/>
      <c r="J782" s="10"/>
      <c r="K782" s="2"/>
      <c r="L782" s="2"/>
      <c r="M782" s="2"/>
      <c r="N782" s="3"/>
    </row>
    <row r="783">
      <c r="A783" s="400"/>
      <c r="B783" s="160"/>
      <c r="C783" s="160"/>
      <c r="D783" s="401"/>
      <c r="E783" s="414"/>
      <c r="F783" s="414"/>
      <c r="G783" s="160"/>
      <c r="H783" s="160"/>
      <c r="I783" s="160"/>
      <c r="J783" s="10"/>
      <c r="K783" s="2"/>
      <c r="L783" s="2"/>
      <c r="M783" s="2"/>
      <c r="N783" s="3"/>
    </row>
    <row r="784">
      <c r="A784" s="400"/>
      <c r="B784" s="160"/>
      <c r="C784" s="160"/>
      <c r="D784" s="401"/>
      <c r="E784" s="414"/>
      <c r="F784" s="414"/>
      <c r="G784" s="160"/>
      <c r="H784" s="160"/>
      <c r="I784" s="160"/>
      <c r="J784" s="10"/>
      <c r="K784" s="2"/>
      <c r="L784" s="2"/>
      <c r="M784" s="2"/>
      <c r="N784" s="3"/>
    </row>
    <row r="785">
      <c r="A785" s="400"/>
      <c r="B785" s="160"/>
      <c r="C785" s="160"/>
      <c r="D785" s="401"/>
      <c r="E785" s="414"/>
      <c r="F785" s="414"/>
      <c r="G785" s="160"/>
      <c r="H785" s="160"/>
      <c r="I785" s="160"/>
      <c r="J785" s="10"/>
      <c r="K785" s="2"/>
      <c r="L785" s="2"/>
      <c r="M785" s="2"/>
      <c r="N785" s="3"/>
    </row>
    <row r="786">
      <c r="A786" s="400"/>
      <c r="B786" s="160"/>
      <c r="C786" s="160"/>
      <c r="D786" s="401"/>
      <c r="E786" s="414"/>
      <c r="F786" s="414"/>
      <c r="G786" s="160"/>
      <c r="H786" s="160"/>
      <c r="I786" s="160"/>
      <c r="J786" s="10"/>
      <c r="K786" s="2"/>
      <c r="L786" s="2"/>
      <c r="M786" s="2"/>
      <c r="N786" s="3"/>
    </row>
    <row r="787">
      <c r="A787" s="400"/>
      <c r="B787" s="160"/>
      <c r="C787" s="160"/>
      <c r="D787" s="401"/>
      <c r="E787" s="414"/>
      <c r="F787" s="414"/>
      <c r="G787" s="160"/>
      <c r="H787" s="160"/>
      <c r="I787" s="160"/>
      <c r="J787" s="10"/>
      <c r="K787" s="2"/>
      <c r="L787" s="2"/>
      <c r="M787" s="2"/>
      <c r="N787" s="3"/>
    </row>
    <row r="788">
      <c r="A788" s="400"/>
      <c r="B788" s="160"/>
      <c r="C788" s="160"/>
      <c r="D788" s="401"/>
      <c r="E788" s="414"/>
      <c r="F788" s="414"/>
      <c r="G788" s="160"/>
      <c r="H788" s="160"/>
      <c r="I788" s="160"/>
      <c r="J788" s="10"/>
      <c r="K788" s="2"/>
      <c r="L788" s="2"/>
      <c r="M788" s="2"/>
      <c r="N788" s="3"/>
    </row>
    <row r="789">
      <c r="A789" s="400"/>
      <c r="B789" s="160"/>
      <c r="C789" s="160"/>
      <c r="D789" s="401"/>
      <c r="E789" s="414"/>
      <c r="F789" s="414"/>
      <c r="G789" s="160"/>
      <c r="H789" s="160"/>
      <c r="I789" s="160"/>
      <c r="J789" s="10"/>
      <c r="K789" s="2"/>
      <c r="L789" s="2"/>
      <c r="M789" s="2"/>
      <c r="N789" s="3"/>
    </row>
    <row r="790">
      <c r="A790" s="400"/>
      <c r="B790" s="160"/>
      <c r="C790" s="160"/>
      <c r="D790" s="401"/>
      <c r="E790" s="414"/>
      <c r="F790" s="414"/>
      <c r="G790" s="160"/>
      <c r="H790" s="160"/>
      <c r="I790" s="160"/>
      <c r="J790" s="10"/>
      <c r="K790" s="2"/>
      <c r="L790" s="2"/>
      <c r="M790" s="2"/>
      <c r="N790" s="3"/>
    </row>
    <row r="791">
      <c r="A791" s="400"/>
      <c r="B791" s="160"/>
      <c r="C791" s="160"/>
      <c r="D791" s="401"/>
      <c r="E791" s="414"/>
      <c r="F791" s="414"/>
      <c r="G791" s="160"/>
      <c r="H791" s="160"/>
      <c r="I791" s="160"/>
      <c r="J791" s="10"/>
      <c r="K791" s="2"/>
      <c r="L791" s="2"/>
      <c r="M791" s="2"/>
      <c r="N791" s="3"/>
    </row>
    <row r="792">
      <c r="A792" s="400"/>
      <c r="B792" s="160"/>
      <c r="C792" s="160"/>
      <c r="D792" s="401"/>
      <c r="E792" s="414"/>
      <c r="F792" s="414"/>
      <c r="G792" s="160"/>
      <c r="H792" s="160"/>
      <c r="I792" s="160"/>
      <c r="J792" s="10"/>
      <c r="K792" s="2"/>
      <c r="L792" s="2"/>
      <c r="M792" s="2"/>
      <c r="N792" s="3"/>
    </row>
    <row r="793">
      <c r="A793" s="400"/>
      <c r="B793" s="160"/>
      <c r="C793" s="160"/>
      <c r="D793" s="401"/>
      <c r="E793" s="414"/>
      <c r="F793" s="414"/>
      <c r="G793" s="160"/>
      <c r="H793" s="160"/>
      <c r="I793" s="160"/>
      <c r="J793" s="10"/>
      <c r="K793" s="2"/>
      <c r="L793" s="2"/>
      <c r="M793" s="2"/>
      <c r="N793" s="3"/>
    </row>
    <row r="794">
      <c r="A794" s="400"/>
      <c r="B794" s="160"/>
      <c r="C794" s="160"/>
      <c r="D794" s="401"/>
      <c r="E794" s="414"/>
      <c r="F794" s="414"/>
      <c r="G794" s="160"/>
      <c r="H794" s="160"/>
      <c r="I794" s="160"/>
      <c r="J794" s="10"/>
      <c r="K794" s="2"/>
      <c r="L794" s="2"/>
      <c r="M794" s="2"/>
      <c r="N794" s="3"/>
    </row>
    <row r="795">
      <c r="A795" s="400"/>
      <c r="B795" s="160"/>
      <c r="C795" s="160"/>
      <c r="D795" s="401"/>
      <c r="E795" s="414"/>
      <c r="F795" s="414"/>
      <c r="G795" s="160"/>
      <c r="H795" s="160"/>
      <c r="I795" s="160"/>
      <c r="J795" s="10"/>
      <c r="K795" s="2"/>
      <c r="L795" s="2"/>
      <c r="M795" s="2"/>
      <c r="N795" s="3"/>
    </row>
    <row r="796">
      <c r="A796" s="400"/>
      <c r="B796" s="160"/>
      <c r="C796" s="160"/>
      <c r="D796" s="401"/>
      <c r="E796" s="414"/>
      <c r="F796" s="414"/>
      <c r="G796" s="160"/>
      <c r="H796" s="160"/>
      <c r="I796" s="160"/>
      <c r="J796" s="10"/>
      <c r="K796" s="2"/>
      <c r="L796" s="2"/>
      <c r="M796" s="2"/>
      <c r="N796" s="3"/>
    </row>
    <row r="797">
      <c r="A797" s="400"/>
      <c r="B797" s="160"/>
      <c r="C797" s="160"/>
      <c r="D797" s="401"/>
      <c r="E797" s="414"/>
      <c r="F797" s="414"/>
      <c r="G797" s="160"/>
      <c r="H797" s="160"/>
      <c r="I797" s="160"/>
      <c r="J797" s="10"/>
      <c r="K797" s="2"/>
      <c r="L797" s="2"/>
      <c r="M797" s="2"/>
      <c r="N797" s="3"/>
    </row>
    <row r="798">
      <c r="A798" s="400"/>
      <c r="B798" s="160"/>
      <c r="C798" s="160"/>
      <c r="D798" s="401"/>
      <c r="E798" s="414"/>
      <c r="F798" s="414"/>
      <c r="G798" s="160"/>
      <c r="H798" s="160"/>
      <c r="I798" s="160"/>
      <c r="J798" s="10"/>
      <c r="K798" s="2"/>
      <c r="L798" s="2"/>
      <c r="M798" s="2"/>
      <c r="N798" s="3"/>
    </row>
    <row r="799">
      <c r="A799" s="400"/>
      <c r="B799" s="160"/>
      <c r="C799" s="160"/>
      <c r="D799" s="401"/>
      <c r="E799" s="414"/>
      <c r="F799" s="414"/>
      <c r="G799" s="160"/>
      <c r="H799" s="160"/>
      <c r="I799" s="160"/>
      <c r="J799" s="10"/>
      <c r="K799" s="2"/>
      <c r="L799" s="2"/>
      <c r="M799" s="2"/>
      <c r="N799" s="3"/>
    </row>
    <row r="800">
      <c r="A800" s="400"/>
      <c r="B800" s="160"/>
      <c r="C800" s="160"/>
      <c r="D800" s="401"/>
      <c r="E800" s="414"/>
      <c r="F800" s="414"/>
      <c r="G800" s="160"/>
      <c r="H800" s="160"/>
      <c r="I800" s="160"/>
      <c r="J800" s="10"/>
      <c r="K800" s="2"/>
      <c r="L800" s="2"/>
      <c r="M800" s="2"/>
      <c r="N800" s="3"/>
    </row>
    <row r="801">
      <c r="A801" s="400"/>
      <c r="B801" s="160"/>
      <c r="C801" s="160"/>
      <c r="D801" s="401"/>
      <c r="E801" s="414"/>
      <c r="F801" s="414"/>
      <c r="G801" s="160"/>
      <c r="H801" s="160"/>
      <c r="I801" s="160"/>
      <c r="J801" s="10"/>
      <c r="K801" s="2"/>
      <c r="L801" s="2"/>
      <c r="M801" s="2"/>
      <c r="N801" s="3"/>
    </row>
    <row r="802">
      <c r="A802" s="400"/>
      <c r="B802" s="160"/>
      <c r="C802" s="160"/>
      <c r="D802" s="401"/>
      <c r="E802" s="414"/>
      <c r="F802" s="414"/>
      <c r="G802" s="160"/>
      <c r="H802" s="160"/>
      <c r="I802" s="160"/>
      <c r="J802" s="10"/>
      <c r="K802" s="2"/>
      <c r="L802" s="2"/>
      <c r="M802" s="2"/>
      <c r="N802" s="3"/>
    </row>
    <row r="803">
      <c r="A803" s="400"/>
      <c r="B803" s="160"/>
      <c r="C803" s="160"/>
      <c r="D803" s="401"/>
      <c r="E803" s="414"/>
      <c r="F803" s="414"/>
      <c r="G803" s="160"/>
      <c r="H803" s="160"/>
      <c r="I803" s="160"/>
      <c r="J803" s="10"/>
      <c r="K803" s="2"/>
      <c r="L803" s="2"/>
      <c r="M803" s="2"/>
      <c r="N803" s="3"/>
    </row>
    <row r="804">
      <c r="A804" s="400"/>
      <c r="B804" s="160"/>
      <c r="C804" s="160"/>
      <c r="D804" s="401"/>
      <c r="E804" s="414"/>
      <c r="F804" s="414"/>
      <c r="G804" s="160"/>
      <c r="H804" s="160"/>
      <c r="I804" s="160"/>
      <c r="J804" s="10"/>
      <c r="K804" s="2"/>
      <c r="L804" s="2"/>
      <c r="M804" s="2"/>
      <c r="N804" s="3"/>
    </row>
    <row r="805">
      <c r="A805" s="400"/>
      <c r="B805" s="160"/>
      <c r="C805" s="160"/>
      <c r="D805" s="401"/>
      <c r="E805" s="414"/>
      <c r="F805" s="414"/>
      <c r="G805" s="160"/>
      <c r="H805" s="160"/>
      <c r="I805" s="160"/>
      <c r="J805" s="10"/>
      <c r="K805" s="2"/>
      <c r="L805" s="2"/>
      <c r="M805" s="2"/>
      <c r="N805" s="3"/>
    </row>
    <row r="806">
      <c r="A806" s="400"/>
      <c r="B806" s="160"/>
      <c r="C806" s="160"/>
      <c r="D806" s="401"/>
      <c r="E806" s="414"/>
      <c r="F806" s="414"/>
      <c r="G806" s="160"/>
      <c r="H806" s="160"/>
      <c r="I806" s="160"/>
      <c r="J806" s="10"/>
      <c r="K806" s="2"/>
      <c r="L806" s="2"/>
      <c r="M806" s="2"/>
      <c r="N806" s="3"/>
    </row>
    <row r="807">
      <c r="A807" s="400"/>
      <c r="B807" s="160"/>
      <c r="C807" s="160"/>
      <c r="D807" s="401"/>
      <c r="E807" s="414"/>
      <c r="F807" s="414"/>
      <c r="G807" s="160"/>
      <c r="H807" s="160"/>
      <c r="I807" s="160"/>
      <c r="J807" s="10"/>
      <c r="K807" s="2"/>
      <c r="L807" s="2"/>
      <c r="M807" s="2"/>
      <c r="N807" s="3"/>
    </row>
    <row r="808">
      <c r="A808" s="400"/>
      <c r="B808" s="160"/>
      <c r="C808" s="160"/>
      <c r="D808" s="401"/>
      <c r="E808" s="414"/>
      <c r="F808" s="414"/>
      <c r="G808" s="160"/>
      <c r="H808" s="160"/>
      <c r="I808" s="160"/>
      <c r="J808" s="10"/>
      <c r="K808" s="2"/>
      <c r="L808" s="2"/>
      <c r="M808" s="2"/>
      <c r="N808" s="3"/>
    </row>
    <row r="809">
      <c r="A809" s="400"/>
      <c r="B809" s="160"/>
      <c r="C809" s="160"/>
      <c r="D809" s="401"/>
      <c r="E809" s="414"/>
      <c r="F809" s="414"/>
      <c r="G809" s="160"/>
      <c r="H809" s="160"/>
      <c r="I809" s="160"/>
      <c r="J809" s="10"/>
      <c r="K809" s="2"/>
      <c r="L809" s="2"/>
      <c r="M809" s="2"/>
      <c r="N809" s="3"/>
    </row>
    <row r="810">
      <c r="A810" s="400"/>
      <c r="B810" s="160"/>
      <c r="C810" s="160"/>
      <c r="D810" s="401"/>
      <c r="E810" s="414"/>
      <c r="F810" s="414"/>
      <c r="G810" s="160"/>
      <c r="H810" s="160"/>
      <c r="I810" s="160"/>
      <c r="J810" s="10"/>
      <c r="K810" s="2"/>
      <c r="L810" s="2"/>
      <c r="M810" s="2"/>
      <c r="N810" s="3"/>
    </row>
    <row r="811">
      <c r="A811" s="400"/>
      <c r="B811" s="160"/>
      <c r="C811" s="160"/>
      <c r="D811" s="401"/>
      <c r="E811" s="414"/>
      <c r="F811" s="414"/>
      <c r="G811" s="160"/>
      <c r="H811" s="160"/>
      <c r="I811" s="160"/>
      <c r="J811" s="10"/>
      <c r="K811" s="2"/>
      <c r="L811" s="2"/>
      <c r="M811" s="2"/>
      <c r="N811" s="3"/>
    </row>
    <row r="812">
      <c r="A812" s="400"/>
      <c r="B812" s="160"/>
      <c r="C812" s="160"/>
      <c r="D812" s="401"/>
      <c r="E812" s="414"/>
      <c r="F812" s="414"/>
      <c r="G812" s="160"/>
      <c r="H812" s="160"/>
      <c r="I812" s="160"/>
      <c r="J812" s="10"/>
      <c r="K812" s="2"/>
      <c r="L812" s="2"/>
      <c r="M812" s="2"/>
      <c r="N812" s="3"/>
    </row>
    <row r="813">
      <c r="A813" s="400"/>
      <c r="B813" s="160"/>
      <c r="C813" s="160"/>
      <c r="D813" s="401"/>
      <c r="E813" s="414"/>
      <c r="F813" s="414"/>
      <c r="G813" s="160"/>
      <c r="H813" s="160"/>
      <c r="I813" s="160"/>
      <c r="J813" s="10"/>
      <c r="K813" s="2"/>
      <c r="L813" s="2"/>
      <c r="M813" s="2"/>
      <c r="N813" s="3"/>
    </row>
    <row r="814">
      <c r="A814" s="400"/>
      <c r="B814" s="160"/>
      <c r="C814" s="160"/>
      <c r="D814" s="401"/>
      <c r="E814" s="414"/>
      <c r="F814" s="414"/>
      <c r="G814" s="160"/>
      <c r="H814" s="160"/>
      <c r="I814" s="160"/>
      <c r="J814" s="10"/>
      <c r="K814" s="2"/>
      <c r="L814" s="2"/>
      <c r="M814" s="2"/>
      <c r="N814" s="3"/>
    </row>
    <row r="815">
      <c r="A815" s="400"/>
      <c r="B815" s="160"/>
      <c r="C815" s="160"/>
      <c r="D815" s="401"/>
      <c r="E815" s="414"/>
      <c r="F815" s="414"/>
      <c r="G815" s="160"/>
      <c r="H815" s="160"/>
      <c r="I815" s="160"/>
      <c r="J815" s="10"/>
      <c r="K815" s="2"/>
      <c r="L815" s="2"/>
      <c r="M815" s="2"/>
      <c r="N815" s="3"/>
    </row>
    <row r="816">
      <c r="A816" s="400"/>
      <c r="B816" s="160"/>
      <c r="C816" s="160"/>
      <c r="D816" s="401"/>
      <c r="E816" s="414"/>
      <c r="F816" s="414"/>
      <c r="G816" s="160"/>
      <c r="H816" s="160"/>
      <c r="I816" s="160"/>
      <c r="J816" s="10"/>
      <c r="K816" s="2"/>
      <c r="L816" s="2"/>
      <c r="M816" s="2"/>
      <c r="N816" s="3"/>
    </row>
    <row r="817">
      <c r="A817" s="400"/>
      <c r="B817" s="160"/>
      <c r="C817" s="160"/>
      <c r="D817" s="401"/>
      <c r="E817" s="414"/>
      <c r="F817" s="414"/>
      <c r="G817" s="160"/>
      <c r="H817" s="160"/>
      <c r="I817" s="160"/>
      <c r="J817" s="10"/>
      <c r="K817" s="2"/>
      <c r="L817" s="2"/>
      <c r="M817" s="2"/>
      <c r="N817" s="3"/>
    </row>
    <row r="818">
      <c r="A818" s="400"/>
      <c r="B818" s="160"/>
      <c r="C818" s="160"/>
      <c r="D818" s="401"/>
      <c r="E818" s="414"/>
      <c r="F818" s="414"/>
      <c r="G818" s="160"/>
      <c r="H818" s="160"/>
      <c r="I818" s="160"/>
      <c r="J818" s="10"/>
      <c r="K818" s="2"/>
      <c r="L818" s="2"/>
      <c r="M818" s="2"/>
      <c r="N818" s="3"/>
    </row>
    <row r="819">
      <c r="A819" s="400"/>
      <c r="B819" s="160"/>
      <c r="C819" s="160"/>
      <c r="D819" s="401"/>
      <c r="E819" s="414"/>
      <c r="F819" s="414"/>
      <c r="G819" s="160"/>
      <c r="H819" s="160"/>
      <c r="I819" s="160"/>
      <c r="J819" s="10"/>
      <c r="K819" s="2"/>
      <c r="L819" s="2"/>
      <c r="M819" s="2"/>
      <c r="N819" s="3"/>
    </row>
    <row r="820">
      <c r="A820" s="400"/>
      <c r="B820" s="160"/>
      <c r="C820" s="160"/>
      <c r="D820" s="401"/>
      <c r="E820" s="414"/>
      <c r="F820" s="414"/>
      <c r="G820" s="160"/>
      <c r="H820" s="160"/>
      <c r="I820" s="160"/>
      <c r="J820" s="10"/>
      <c r="K820" s="2"/>
      <c r="L820" s="2"/>
      <c r="M820" s="2"/>
      <c r="N820" s="3"/>
    </row>
    <row r="821">
      <c r="A821" s="400"/>
      <c r="B821" s="160"/>
      <c r="C821" s="160"/>
      <c r="D821" s="401"/>
      <c r="E821" s="414"/>
      <c r="F821" s="414"/>
      <c r="G821" s="160"/>
      <c r="H821" s="160"/>
      <c r="I821" s="160"/>
      <c r="J821" s="10"/>
      <c r="K821" s="2"/>
      <c r="L821" s="2"/>
      <c r="M821" s="2"/>
      <c r="N821" s="3"/>
    </row>
    <row r="822">
      <c r="A822" s="400"/>
      <c r="B822" s="160"/>
      <c r="C822" s="160"/>
      <c r="D822" s="401"/>
      <c r="E822" s="414"/>
      <c r="F822" s="414"/>
      <c r="G822" s="160"/>
      <c r="H822" s="160"/>
      <c r="I822" s="160"/>
      <c r="J822" s="10"/>
      <c r="K822" s="2"/>
      <c r="L822" s="2"/>
      <c r="M822" s="2"/>
      <c r="N822" s="3"/>
    </row>
    <row r="823">
      <c r="A823" s="400"/>
      <c r="B823" s="160"/>
      <c r="C823" s="160"/>
      <c r="D823" s="401"/>
      <c r="E823" s="414"/>
      <c r="F823" s="414"/>
      <c r="G823" s="160"/>
      <c r="H823" s="160"/>
      <c r="I823" s="160"/>
      <c r="J823" s="10"/>
      <c r="K823" s="2"/>
      <c r="L823" s="2"/>
      <c r="M823" s="2"/>
      <c r="N823" s="3"/>
    </row>
    <row r="824">
      <c r="A824" s="400"/>
      <c r="B824" s="160"/>
      <c r="C824" s="160"/>
      <c r="D824" s="401"/>
      <c r="E824" s="414"/>
      <c r="F824" s="414"/>
      <c r="G824" s="160"/>
      <c r="H824" s="160"/>
      <c r="I824" s="160"/>
      <c r="J824" s="10"/>
      <c r="K824" s="2"/>
      <c r="L824" s="2"/>
      <c r="M824" s="2"/>
      <c r="N824" s="3"/>
    </row>
    <row r="825">
      <c r="A825" s="400"/>
      <c r="B825" s="160"/>
      <c r="C825" s="160"/>
      <c r="D825" s="401"/>
      <c r="E825" s="414"/>
      <c r="F825" s="414"/>
      <c r="G825" s="160"/>
      <c r="H825" s="160"/>
      <c r="I825" s="160"/>
      <c r="J825" s="10"/>
      <c r="K825" s="2"/>
      <c r="L825" s="2"/>
      <c r="M825" s="2"/>
      <c r="N825" s="3"/>
    </row>
    <row r="826">
      <c r="A826" s="400"/>
      <c r="B826" s="160"/>
      <c r="C826" s="160"/>
      <c r="D826" s="401"/>
      <c r="E826" s="414"/>
      <c r="F826" s="414"/>
      <c r="G826" s="160"/>
      <c r="H826" s="160"/>
      <c r="I826" s="160"/>
      <c r="J826" s="10"/>
      <c r="K826" s="2"/>
      <c r="L826" s="2"/>
      <c r="M826" s="2"/>
      <c r="N826" s="3"/>
    </row>
    <row r="827">
      <c r="A827" s="400"/>
      <c r="B827" s="160"/>
      <c r="C827" s="160"/>
      <c r="D827" s="401"/>
      <c r="E827" s="414"/>
      <c r="F827" s="414"/>
      <c r="G827" s="160"/>
      <c r="H827" s="160"/>
      <c r="I827" s="160"/>
      <c r="J827" s="10"/>
      <c r="K827" s="2"/>
      <c r="L827" s="2"/>
      <c r="M827" s="2"/>
      <c r="N827" s="3"/>
    </row>
    <row r="828">
      <c r="A828" s="400"/>
      <c r="B828" s="160"/>
      <c r="C828" s="160"/>
      <c r="D828" s="401"/>
      <c r="E828" s="414"/>
      <c r="F828" s="414"/>
      <c r="G828" s="160"/>
      <c r="H828" s="160"/>
      <c r="I828" s="160"/>
      <c r="J828" s="10"/>
      <c r="K828" s="2"/>
      <c r="L828" s="2"/>
      <c r="M828" s="2"/>
      <c r="N828" s="3"/>
    </row>
    <row r="829">
      <c r="A829" s="400"/>
      <c r="B829" s="160"/>
      <c r="C829" s="160"/>
      <c r="D829" s="401"/>
      <c r="E829" s="414"/>
      <c r="F829" s="414"/>
      <c r="G829" s="160"/>
      <c r="H829" s="160"/>
      <c r="I829" s="160"/>
      <c r="J829" s="10"/>
      <c r="K829" s="2"/>
      <c r="L829" s="2"/>
      <c r="M829" s="2"/>
      <c r="N829" s="3"/>
    </row>
    <row r="830">
      <c r="A830" s="400"/>
      <c r="B830" s="160"/>
      <c r="C830" s="160"/>
      <c r="D830" s="401"/>
      <c r="E830" s="414"/>
      <c r="F830" s="414"/>
      <c r="G830" s="160"/>
      <c r="H830" s="160"/>
      <c r="I830" s="160"/>
      <c r="J830" s="10"/>
      <c r="K830" s="2"/>
      <c r="L830" s="2"/>
      <c r="M830" s="2"/>
      <c r="N830" s="3"/>
    </row>
    <row r="831">
      <c r="A831" s="400"/>
      <c r="B831" s="160"/>
      <c r="C831" s="160"/>
      <c r="D831" s="401"/>
      <c r="E831" s="414"/>
      <c r="F831" s="414"/>
      <c r="G831" s="160"/>
      <c r="H831" s="160"/>
      <c r="I831" s="160"/>
      <c r="J831" s="10"/>
      <c r="K831" s="2"/>
      <c r="L831" s="2"/>
      <c r="M831" s="2"/>
      <c r="N831" s="3"/>
    </row>
    <row r="832">
      <c r="A832" s="400"/>
      <c r="B832" s="160"/>
      <c r="C832" s="160"/>
      <c r="D832" s="401"/>
      <c r="E832" s="414"/>
      <c r="F832" s="414"/>
      <c r="G832" s="160"/>
      <c r="H832" s="160"/>
      <c r="I832" s="160"/>
      <c r="J832" s="10"/>
      <c r="K832" s="2"/>
      <c r="L832" s="2"/>
      <c r="M832" s="2"/>
      <c r="N832" s="3"/>
    </row>
    <row r="833">
      <c r="A833" s="400"/>
      <c r="B833" s="160"/>
      <c r="C833" s="160"/>
      <c r="D833" s="401"/>
      <c r="E833" s="414"/>
      <c r="F833" s="414"/>
      <c r="G833" s="160"/>
      <c r="H833" s="160"/>
      <c r="I833" s="160"/>
      <c r="J833" s="10"/>
      <c r="K833" s="2"/>
      <c r="L833" s="2"/>
      <c r="M833" s="2"/>
      <c r="N833" s="3"/>
    </row>
    <row r="834">
      <c r="A834" s="400"/>
      <c r="B834" s="160"/>
      <c r="C834" s="160"/>
      <c r="D834" s="401"/>
      <c r="E834" s="414"/>
      <c r="F834" s="414"/>
      <c r="G834" s="160"/>
      <c r="H834" s="160"/>
      <c r="I834" s="160"/>
      <c r="J834" s="10"/>
      <c r="K834" s="2"/>
      <c r="L834" s="2"/>
      <c r="M834" s="2"/>
      <c r="N834" s="3"/>
    </row>
    <row r="835">
      <c r="A835" s="400"/>
      <c r="B835" s="160"/>
      <c r="C835" s="160"/>
      <c r="D835" s="401"/>
      <c r="E835" s="414"/>
      <c r="F835" s="414"/>
      <c r="G835" s="160"/>
      <c r="H835" s="160"/>
      <c r="I835" s="160"/>
      <c r="J835" s="10"/>
      <c r="K835" s="2"/>
      <c r="L835" s="2"/>
      <c r="M835" s="2"/>
      <c r="N835" s="3"/>
    </row>
    <row r="836">
      <c r="A836" s="400"/>
      <c r="B836" s="160"/>
      <c r="C836" s="160"/>
      <c r="D836" s="401"/>
      <c r="E836" s="414"/>
      <c r="F836" s="414"/>
      <c r="G836" s="160"/>
      <c r="H836" s="160"/>
      <c r="I836" s="160"/>
      <c r="J836" s="10"/>
      <c r="K836" s="2"/>
      <c r="L836" s="2"/>
      <c r="M836" s="2"/>
      <c r="N836" s="3"/>
    </row>
    <row r="837">
      <c r="A837" s="400"/>
      <c r="B837" s="160"/>
      <c r="C837" s="160"/>
      <c r="D837" s="401"/>
      <c r="E837" s="414"/>
      <c r="F837" s="414"/>
      <c r="G837" s="160"/>
      <c r="H837" s="160"/>
      <c r="I837" s="160"/>
      <c r="J837" s="10"/>
      <c r="K837" s="2"/>
      <c r="L837" s="2"/>
      <c r="M837" s="2"/>
      <c r="N837" s="3"/>
    </row>
    <row r="838">
      <c r="A838" s="400"/>
      <c r="B838" s="160"/>
      <c r="C838" s="160"/>
      <c r="D838" s="401"/>
      <c r="E838" s="414"/>
      <c r="F838" s="414"/>
      <c r="G838" s="160"/>
      <c r="H838" s="160"/>
      <c r="I838" s="160"/>
      <c r="J838" s="10"/>
      <c r="K838" s="2"/>
      <c r="L838" s="2"/>
      <c r="M838" s="2"/>
      <c r="N838" s="3"/>
    </row>
    <row r="839">
      <c r="A839" s="400"/>
      <c r="B839" s="160"/>
      <c r="C839" s="160"/>
      <c r="D839" s="401"/>
      <c r="E839" s="414"/>
      <c r="F839" s="414"/>
      <c r="G839" s="160"/>
      <c r="H839" s="160"/>
      <c r="I839" s="160"/>
      <c r="J839" s="10"/>
      <c r="K839" s="2"/>
      <c r="L839" s="2"/>
      <c r="M839" s="2"/>
      <c r="N839" s="3"/>
    </row>
    <row r="840">
      <c r="A840" s="400"/>
      <c r="B840" s="160"/>
      <c r="C840" s="160"/>
      <c r="D840" s="401"/>
      <c r="E840" s="414"/>
      <c r="F840" s="414"/>
      <c r="G840" s="160"/>
      <c r="H840" s="160"/>
      <c r="I840" s="160"/>
      <c r="J840" s="10"/>
      <c r="K840" s="2"/>
      <c r="L840" s="2"/>
      <c r="M840" s="2"/>
      <c r="N840" s="3"/>
    </row>
    <row r="841">
      <c r="A841" s="400"/>
      <c r="B841" s="160"/>
      <c r="C841" s="160"/>
      <c r="D841" s="401"/>
      <c r="E841" s="414"/>
      <c r="F841" s="414"/>
      <c r="G841" s="160"/>
      <c r="H841" s="160"/>
      <c r="I841" s="160"/>
      <c r="J841" s="10"/>
      <c r="K841" s="2"/>
      <c r="L841" s="2"/>
      <c r="M841" s="2"/>
      <c r="N841" s="3"/>
    </row>
    <row r="842">
      <c r="A842" s="400"/>
      <c r="B842" s="160"/>
      <c r="C842" s="160"/>
      <c r="D842" s="401"/>
      <c r="E842" s="414"/>
      <c r="F842" s="414"/>
      <c r="G842" s="160"/>
      <c r="H842" s="160"/>
      <c r="I842" s="160"/>
      <c r="J842" s="10"/>
      <c r="K842" s="2"/>
      <c r="L842" s="2"/>
      <c r="M842" s="2"/>
      <c r="N842" s="3"/>
    </row>
    <row r="843">
      <c r="A843" s="400"/>
      <c r="B843" s="160"/>
      <c r="C843" s="160"/>
      <c r="D843" s="401"/>
      <c r="E843" s="414"/>
      <c r="F843" s="414"/>
      <c r="G843" s="160"/>
      <c r="H843" s="160"/>
      <c r="I843" s="160"/>
      <c r="J843" s="10"/>
      <c r="K843" s="2"/>
      <c r="L843" s="2"/>
      <c r="M843" s="2"/>
      <c r="N843" s="3"/>
    </row>
    <row r="844">
      <c r="A844" s="400"/>
      <c r="B844" s="160"/>
      <c r="C844" s="160"/>
      <c r="D844" s="401"/>
      <c r="E844" s="414"/>
      <c r="F844" s="414"/>
      <c r="G844" s="160"/>
      <c r="H844" s="160"/>
      <c r="I844" s="160"/>
      <c r="J844" s="10"/>
      <c r="K844" s="2"/>
      <c r="L844" s="2"/>
      <c r="M844" s="2"/>
      <c r="N844" s="3"/>
    </row>
    <row r="845">
      <c r="A845" s="400"/>
      <c r="B845" s="160"/>
      <c r="C845" s="160"/>
      <c r="D845" s="401"/>
      <c r="E845" s="414"/>
      <c r="F845" s="414"/>
      <c r="G845" s="160"/>
      <c r="H845" s="160"/>
      <c r="I845" s="160"/>
      <c r="J845" s="10"/>
      <c r="K845" s="2"/>
      <c r="L845" s="2"/>
      <c r="M845" s="2"/>
      <c r="N845" s="3"/>
    </row>
    <row r="846">
      <c r="A846" s="400"/>
      <c r="B846" s="160"/>
      <c r="C846" s="160"/>
      <c r="D846" s="401"/>
      <c r="E846" s="414"/>
      <c r="F846" s="414"/>
      <c r="G846" s="160"/>
      <c r="H846" s="160"/>
      <c r="I846" s="160"/>
      <c r="J846" s="10"/>
      <c r="K846" s="2"/>
      <c r="L846" s="2"/>
      <c r="M846" s="2"/>
      <c r="N846" s="3"/>
    </row>
    <row r="847">
      <c r="A847" s="400"/>
      <c r="B847" s="160"/>
      <c r="C847" s="160"/>
      <c r="D847" s="401"/>
      <c r="E847" s="414"/>
      <c r="F847" s="414"/>
      <c r="G847" s="160"/>
      <c r="H847" s="160"/>
      <c r="I847" s="160"/>
      <c r="J847" s="10"/>
      <c r="K847" s="2"/>
      <c r="L847" s="2"/>
      <c r="M847" s="2"/>
      <c r="N847" s="3"/>
    </row>
    <row r="848">
      <c r="A848" s="400"/>
      <c r="B848" s="160"/>
      <c r="C848" s="160"/>
      <c r="D848" s="401"/>
      <c r="E848" s="414"/>
      <c r="F848" s="414"/>
      <c r="G848" s="160"/>
      <c r="H848" s="160"/>
      <c r="I848" s="160"/>
      <c r="J848" s="10"/>
      <c r="K848" s="2"/>
      <c r="L848" s="2"/>
      <c r="M848" s="2"/>
      <c r="N848" s="3"/>
    </row>
    <row r="849">
      <c r="A849" s="400"/>
      <c r="B849" s="160"/>
      <c r="C849" s="160"/>
      <c r="D849" s="401"/>
      <c r="E849" s="414"/>
      <c r="F849" s="414"/>
      <c r="G849" s="160"/>
      <c r="H849" s="160"/>
      <c r="I849" s="160"/>
      <c r="J849" s="10"/>
      <c r="K849" s="2"/>
      <c r="L849" s="2"/>
      <c r="M849" s="2"/>
      <c r="N849" s="3"/>
    </row>
    <row r="850">
      <c r="A850" s="400"/>
      <c r="B850" s="160"/>
      <c r="C850" s="160"/>
      <c r="D850" s="401"/>
      <c r="E850" s="414"/>
      <c r="F850" s="414"/>
      <c r="G850" s="160"/>
      <c r="H850" s="160"/>
      <c r="I850" s="160"/>
      <c r="J850" s="10"/>
      <c r="K850" s="2"/>
      <c r="L850" s="2"/>
      <c r="M850" s="2"/>
      <c r="N850" s="3"/>
    </row>
    <row r="851">
      <c r="A851" s="400"/>
      <c r="B851" s="160"/>
      <c r="C851" s="160"/>
      <c r="D851" s="401"/>
      <c r="E851" s="414"/>
      <c r="F851" s="414"/>
      <c r="G851" s="160"/>
      <c r="H851" s="160"/>
      <c r="I851" s="160"/>
      <c r="J851" s="10"/>
      <c r="K851" s="2"/>
      <c r="L851" s="2"/>
      <c r="M851" s="2"/>
      <c r="N851" s="3"/>
    </row>
    <row r="852">
      <c r="A852" s="400"/>
      <c r="B852" s="160"/>
      <c r="C852" s="160"/>
      <c r="D852" s="401"/>
      <c r="E852" s="414"/>
      <c r="F852" s="414"/>
      <c r="G852" s="160"/>
      <c r="H852" s="160"/>
      <c r="I852" s="160"/>
      <c r="J852" s="10"/>
      <c r="K852" s="2"/>
      <c r="L852" s="2"/>
      <c r="M852" s="2"/>
      <c r="N852" s="3"/>
    </row>
    <row r="853">
      <c r="A853" s="400"/>
      <c r="B853" s="160"/>
      <c r="C853" s="160"/>
      <c r="D853" s="401"/>
      <c r="E853" s="414"/>
      <c r="F853" s="414"/>
      <c r="G853" s="160"/>
      <c r="H853" s="160"/>
      <c r="I853" s="160"/>
      <c r="J853" s="10"/>
      <c r="K853" s="2"/>
      <c r="L853" s="2"/>
      <c r="M853" s="2"/>
      <c r="N853" s="3"/>
    </row>
    <row r="854">
      <c r="A854" s="400"/>
      <c r="B854" s="160"/>
      <c r="C854" s="160"/>
      <c r="D854" s="401"/>
      <c r="E854" s="414"/>
      <c r="F854" s="414"/>
      <c r="G854" s="160"/>
      <c r="H854" s="160"/>
      <c r="I854" s="160"/>
      <c r="J854" s="10"/>
      <c r="K854" s="2"/>
      <c r="L854" s="2"/>
      <c r="M854" s="2"/>
      <c r="N854" s="3"/>
    </row>
    <row r="855">
      <c r="A855" s="400"/>
      <c r="B855" s="160"/>
      <c r="C855" s="160"/>
      <c r="D855" s="401"/>
      <c r="E855" s="414"/>
      <c r="F855" s="414"/>
      <c r="G855" s="160"/>
      <c r="H855" s="160"/>
      <c r="I855" s="160"/>
      <c r="J855" s="10"/>
      <c r="K855" s="2"/>
      <c r="L855" s="2"/>
      <c r="M855" s="2"/>
      <c r="N855" s="3"/>
    </row>
    <row r="856">
      <c r="A856" s="400"/>
      <c r="B856" s="160"/>
      <c r="C856" s="160"/>
      <c r="D856" s="401"/>
      <c r="E856" s="414"/>
      <c r="F856" s="414"/>
      <c r="G856" s="160"/>
      <c r="H856" s="160"/>
      <c r="I856" s="160"/>
      <c r="J856" s="10"/>
      <c r="K856" s="2"/>
      <c r="L856" s="2"/>
      <c r="M856" s="2"/>
      <c r="N856" s="3"/>
    </row>
    <row r="857">
      <c r="A857" s="400"/>
      <c r="B857" s="160"/>
      <c r="C857" s="160"/>
      <c r="D857" s="401"/>
      <c r="E857" s="414"/>
      <c r="F857" s="414"/>
      <c r="G857" s="160"/>
      <c r="H857" s="160"/>
      <c r="I857" s="160"/>
      <c r="J857" s="10"/>
      <c r="K857" s="2"/>
      <c r="L857" s="2"/>
      <c r="M857" s="2"/>
      <c r="N857" s="3"/>
    </row>
    <row r="858">
      <c r="A858" s="400"/>
      <c r="B858" s="160"/>
      <c r="C858" s="160"/>
      <c r="D858" s="401"/>
      <c r="E858" s="414"/>
      <c r="F858" s="414"/>
      <c r="G858" s="160"/>
      <c r="H858" s="160"/>
      <c r="I858" s="160"/>
      <c r="J858" s="10"/>
      <c r="K858" s="2"/>
      <c r="L858" s="2"/>
      <c r="M858" s="2"/>
      <c r="N858" s="3"/>
    </row>
    <row r="859">
      <c r="A859" s="400"/>
      <c r="B859" s="160"/>
      <c r="C859" s="160"/>
      <c r="D859" s="401"/>
      <c r="E859" s="414"/>
      <c r="F859" s="414"/>
      <c r="G859" s="160"/>
      <c r="H859" s="160"/>
      <c r="I859" s="160"/>
      <c r="J859" s="10"/>
      <c r="K859" s="2"/>
      <c r="L859" s="2"/>
      <c r="M859" s="2"/>
      <c r="N859" s="3"/>
    </row>
    <row r="860">
      <c r="A860" s="400"/>
      <c r="B860" s="160"/>
      <c r="C860" s="160"/>
      <c r="D860" s="401"/>
      <c r="E860" s="414"/>
      <c r="F860" s="414"/>
      <c r="G860" s="160"/>
      <c r="H860" s="160"/>
      <c r="I860" s="160"/>
      <c r="J860" s="10"/>
      <c r="K860" s="2"/>
      <c r="L860" s="2"/>
      <c r="M860" s="2"/>
      <c r="N860" s="3"/>
    </row>
    <row r="861">
      <c r="A861" s="400"/>
      <c r="B861" s="160"/>
      <c r="C861" s="160"/>
      <c r="D861" s="401"/>
      <c r="E861" s="414"/>
      <c r="F861" s="414"/>
      <c r="G861" s="160"/>
      <c r="H861" s="160"/>
      <c r="I861" s="160"/>
      <c r="J861" s="10"/>
      <c r="K861" s="2"/>
      <c r="L861" s="2"/>
      <c r="M861" s="2"/>
      <c r="N861" s="3"/>
    </row>
    <row r="862">
      <c r="A862" s="400"/>
      <c r="B862" s="160"/>
      <c r="C862" s="160"/>
      <c r="D862" s="401"/>
      <c r="E862" s="414"/>
      <c r="F862" s="414"/>
      <c r="G862" s="160"/>
      <c r="H862" s="160"/>
      <c r="I862" s="160"/>
      <c r="J862" s="10"/>
      <c r="K862" s="2"/>
      <c r="L862" s="2"/>
      <c r="M862" s="2"/>
      <c r="N862" s="3"/>
    </row>
    <row r="863">
      <c r="A863" s="400"/>
      <c r="B863" s="160"/>
      <c r="C863" s="160"/>
      <c r="D863" s="401"/>
      <c r="E863" s="414"/>
      <c r="F863" s="414"/>
      <c r="G863" s="160"/>
      <c r="H863" s="160"/>
      <c r="I863" s="160"/>
      <c r="J863" s="10"/>
      <c r="K863" s="2"/>
      <c r="L863" s="2"/>
      <c r="M863" s="2"/>
      <c r="N863" s="3"/>
    </row>
    <row r="864">
      <c r="A864" s="400"/>
      <c r="B864" s="160"/>
      <c r="C864" s="160"/>
      <c r="D864" s="401"/>
      <c r="E864" s="414"/>
      <c r="F864" s="414"/>
      <c r="G864" s="160"/>
      <c r="H864" s="160"/>
      <c r="I864" s="160"/>
      <c r="J864" s="10"/>
      <c r="K864" s="2"/>
      <c r="L864" s="2"/>
      <c r="M864" s="2"/>
      <c r="N864" s="3"/>
    </row>
    <row r="865">
      <c r="A865" s="400"/>
      <c r="B865" s="160"/>
      <c r="C865" s="160"/>
      <c r="D865" s="401"/>
      <c r="E865" s="414"/>
      <c r="F865" s="414"/>
      <c r="G865" s="160"/>
      <c r="H865" s="160"/>
      <c r="I865" s="160"/>
      <c r="J865" s="10"/>
      <c r="K865" s="2"/>
      <c r="L865" s="2"/>
      <c r="M865" s="2"/>
      <c r="N865" s="3"/>
    </row>
    <row r="866">
      <c r="A866" s="400"/>
      <c r="B866" s="160"/>
      <c r="C866" s="160"/>
      <c r="D866" s="401"/>
      <c r="E866" s="414"/>
      <c r="F866" s="414"/>
      <c r="G866" s="160"/>
      <c r="H866" s="160"/>
      <c r="I866" s="160"/>
      <c r="J866" s="10"/>
      <c r="K866" s="2"/>
      <c r="L866" s="2"/>
      <c r="M866" s="2"/>
      <c r="N866" s="3"/>
    </row>
    <row r="867">
      <c r="A867" s="400"/>
      <c r="B867" s="160"/>
      <c r="C867" s="160"/>
      <c r="D867" s="401"/>
      <c r="E867" s="414"/>
      <c r="F867" s="414"/>
      <c r="G867" s="160"/>
      <c r="H867" s="160"/>
      <c r="I867" s="160"/>
      <c r="J867" s="10"/>
      <c r="K867" s="2"/>
      <c r="L867" s="2"/>
      <c r="M867" s="2"/>
      <c r="N867" s="3"/>
    </row>
    <row r="868">
      <c r="A868" s="400"/>
      <c r="B868" s="160"/>
      <c r="C868" s="160"/>
      <c r="D868" s="401"/>
      <c r="E868" s="414"/>
      <c r="F868" s="414"/>
      <c r="G868" s="160"/>
      <c r="H868" s="160"/>
      <c r="I868" s="160"/>
      <c r="J868" s="10"/>
      <c r="K868" s="2"/>
      <c r="L868" s="2"/>
      <c r="M868" s="2"/>
      <c r="N868" s="3"/>
    </row>
    <row r="869">
      <c r="A869" s="400"/>
      <c r="B869" s="160"/>
      <c r="C869" s="160"/>
      <c r="D869" s="401"/>
      <c r="E869" s="414"/>
      <c r="F869" s="414"/>
      <c r="G869" s="160"/>
      <c r="H869" s="160"/>
      <c r="I869" s="160"/>
      <c r="J869" s="10"/>
      <c r="K869" s="2"/>
      <c r="L869" s="2"/>
      <c r="M869" s="2"/>
      <c r="N869" s="3"/>
    </row>
    <row r="870">
      <c r="A870" s="400"/>
      <c r="B870" s="160"/>
      <c r="C870" s="160"/>
      <c r="D870" s="401"/>
      <c r="E870" s="414"/>
      <c r="F870" s="414"/>
      <c r="G870" s="160"/>
      <c r="H870" s="160"/>
      <c r="I870" s="160"/>
      <c r="J870" s="10"/>
      <c r="K870" s="2"/>
      <c r="L870" s="2"/>
      <c r="M870" s="2"/>
      <c r="N870" s="3"/>
    </row>
    <row r="871">
      <c r="A871" s="400"/>
      <c r="B871" s="160"/>
      <c r="C871" s="160"/>
      <c r="D871" s="401"/>
      <c r="E871" s="414"/>
      <c r="F871" s="414"/>
      <c r="G871" s="160"/>
      <c r="H871" s="160"/>
      <c r="I871" s="160"/>
      <c r="J871" s="10"/>
      <c r="K871" s="2"/>
      <c r="L871" s="2"/>
      <c r="M871" s="2"/>
      <c r="N871" s="3"/>
    </row>
    <row r="872">
      <c r="A872" s="400"/>
      <c r="B872" s="160"/>
      <c r="C872" s="160"/>
      <c r="D872" s="401"/>
      <c r="E872" s="414"/>
      <c r="F872" s="414"/>
      <c r="G872" s="160"/>
      <c r="H872" s="160"/>
      <c r="I872" s="160"/>
      <c r="J872" s="10"/>
      <c r="K872" s="2"/>
      <c r="L872" s="2"/>
      <c r="M872" s="2"/>
      <c r="N872" s="3"/>
    </row>
    <row r="873">
      <c r="A873" s="400"/>
      <c r="B873" s="160"/>
      <c r="C873" s="160"/>
      <c r="D873" s="401"/>
      <c r="E873" s="414"/>
      <c r="F873" s="414"/>
      <c r="G873" s="160"/>
      <c r="H873" s="160"/>
      <c r="I873" s="160"/>
      <c r="J873" s="10"/>
      <c r="K873" s="2"/>
      <c r="L873" s="2"/>
      <c r="M873" s="2"/>
      <c r="N873" s="3"/>
    </row>
    <row r="874">
      <c r="A874" s="400"/>
      <c r="B874" s="160"/>
      <c r="C874" s="160"/>
      <c r="D874" s="401"/>
      <c r="E874" s="414"/>
      <c r="F874" s="414"/>
      <c r="G874" s="160"/>
      <c r="H874" s="160"/>
      <c r="I874" s="160"/>
      <c r="J874" s="10"/>
      <c r="K874" s="2"/>
      <c r="L874" s="2"/>
      <c r="M874" s="2"/>
      <c r="N874" s="3"/>
    </row>
    <row r="875">
      <c r="A875" s="400"/>
      <c r="B875" s="160"/>
      <c r="C875" s="160"/>
      <c r="D875" s="401"/>
      <c r="E875" s="414"/>
      <c r="F875" s="414"/>
      <c r="G875" s="160"/>
      <c r="H875" s="160"/>
      <c r="I875" s="160"/>
      <c r="J875" s="10"/>
      <c r="K875" s="2"/>
      <c r="L875" s="2"/>
      <c r="M875" s="2"/>
      <c r="N875" s="3"/>
    </row>
    <row r="876">
      <c r="A876" s="400"/>
      <c r="B876" s="160"/>
      <c r="C876" s="160"/>
      <c r="D876" s="401"/>
      <c r="E876" s="414"/>
      <c r="F876" s="414"/>
      <c r="G876" s="160"/>
      <c r="H876" s="160"/>
      <c r="I876" s="160"/>
      <c r="J876" s="10"/>
      <c r="K876" s="2"/>
      <c r="L876" s="2"/>
      <c r="M876" s="2"/>
      <c r="N876" s="3"/>
    </row>
    <row r="877">
      <c r="A877" s="400"/>
      <c r="B877" s="160"/>
      <c r="C877" s="160"/>
      <c r="D877" s="401"/>
      <c r="E877" s="414"/>
      <c r="F877" s="414"/>
      <c r="G877" s="160"/>
      <c r="H877" s="160"/>
      <c r="I877" s="160"/>
      <c r="J877" s="10"/>
      <c r="K877" s="2"/>
      <c r="L877" s="2"/>
      <c r="M877" s="2"/>
      <c r="N877" s="3"/>
    </row>
    <row r="878">
      <c r="A878" s="400"/>
      <c r="B878" s="160"/>
      <c r="C878" s="160"/>
      <c r="D878" s="401"/>
      <c r="E878" s="414"/>
      <c r="F878" s="414"/>
      <c r="G878" s="160"/>
      <c r="H878" s="160"/>
      <c r="I878" s="160"/>
      <c r="J878" s="10"/>
      <c r="K878" s="2"/>
      <c r="L878" s="2"/>
      <c r="M878" s="2"/>
      <c r="N878" s="3"/>
    </row>
    <row r="879">
      <c r="A879" s="400"/>
      <c r="B879" s="160"/>
      <c r="C879" s="160"/>
      <c r="D879" s="401"/>
      <c r="E879" s="414"/>
      <c r="F879" s="414"/>
      <c r="G879" s="160"/>
      <c r="H879" s="160"/>
      <c r="I879" s="160"/>
      <c r="J879" s="10"/>
      <c r="K879" s="2"/>
      <c r="L879" s="2"/>
      <c r="M879" s="2"/>
      <c r="N879" s="3"/>
    </row>
    <row r="880">
      <c r="A880" s="400"/>
      <c r="B880" s="160"/>
      <c r="C880" s="160"/>
      <c r="D880" s="401"/>
      <c r="E880" s="414"/>
      <c r="F880" s="414"/>
      <c r="G880" s="160"/>
      <c r="H880" s="160"/>
      <c r="I880" s="160"/>
      <c r="J880" s="10"/>
      <c r="K880" s="2"/>
      <c r="L880" s="2"/>
      <c r="M880" s="2"/>
      <c r="N880" s="3"/>
    </row>
    <row r="881">
      <c r="A881" s="400"/>
      <c r="B881" s="160"/>
      <c r="C881" s="160"/>
      <c r="D881" s="401"/>
      <c r="E881" s="414"/>
      <c r="F881" s="414"/>
      <c r="G881" s="160"/>
      <c r="H881" s="160"/>
      <c r="I881" s="160"/>
      <c r="J881" s="10"/>
      <c r="K881" s="2"/>
      <c r="L881" s="2"/>
      <c r="M881" s="2"/>
      <c r="N881" s="3"/>
    </row>
    <row r="882">
      <c r="A882" s="400"/>
      <c r="B882" s="160"/>
      <c r="C882" s="160"/>
      <c r="D882" s="401"/>
      <c r="E882" s="414"/>
      <c r="F882" s="414"/>
      <c r="G882" s="160"/>
      <c r="H882" s="160"/>
      <c r="I882" s="160"/>
      <c r="J882" s="10"/>
      <c r="K882" s="2"/>
      <c r="L882" s="2"/>
      <c r="M882" s="2"/>
      <c r="N882" s="3"/>
    </row>
    <row r="883">
      <c r="A883" s="400"/>
      <c r="B883" s="160"/>
      <c r="C883" s="160"/>
      <c r="D883" s="401"/>
      <c r="E883" s="414"/>
      <c r="F883" s="414"/>
      <c r="G883" s="160"/>
      <c r="H883" s="160"/>
      <c r="I883" s="160"/>
      <c r="J883" s="10"/>
      <c r="K883" s="2"/>
      <c r="L883" s="2"/>
      <c r="M883" s="2"/>
      <c r="N883" s="3"/>
    </row>
    <row r="884">
      <c r="A884" s="400"/>
      <c r="B884" s="160"/>
      <c r="C884" s="160"/>
      <c r="D884" s="401"/>
      <c r="E884" s="414"/>
      <c r="F884" s="414"/>
      <c r="G884" s="160"/>
      <c r="H884" s="160"/>
      <c r="I884" s="160"/>
      <c r="J884" s="10"/>
      <c r="K884" s="2"/>
      <c r="L884" s="2"/>
      <c r="M884" s="2"/>
      <c r="N884" s="3"/>
    </row>
    <row r="885">
      <c r="A885" s="400"/>
      <c r="B885" s="160"/>
      <c r="C885" s="160"/>
      <c r="D885" s="401"/>
      <c r="E885" s="414"/>
      <c r="F885" s="414"/>
      <c r="G885" s="160"/>
      <c r="H885" s="160"/>
      <c r="I885" s="160"/>
      <c r="J885" s="10"/>
      <c r="K885" s="2"/>
      <c r="L885" s="2"/>
      <c r="M885" s="2"/>
      <c r="N885" s="3"/>
    </row>
    <row r="886">
      <c r="A886" s="400"/>
      <c r="B886" s="160"/>
      <c r="C886" s="160"/>
      <c r="D886" s="401"/>
      <c r="E886" s="414"/>
      <c r="F886" s="414"/>
      <c r="G886" s="160"/>
      <c r="H886" s="160"/>
      <c r="I886" s="160"/>
      <c r="J886" s="10"/>
      <c r="K886" s="2"/>
      <c r="L886" s="2"/>
      <c r="M886" s="2"/>
      <c r="N886" s="3"/>
    </row>
    <row r="887">
      <c r="A887" s="400"/>
      <c r="B887" s="160"/>
      <c r="C887" s="160"/>
      <c r="D887" s="401"/>
      <c r="E887" s="414"/>
      <c r="F887" s="414"/>
      <c r="G887" s="160"/>
      <c r="H887" s="160"/>
      <c r="I887" s="160"/>
      <c r="J887" s="10"/>
      <c r="K887" s="2"/>
      <c r="L887" s="2"/>
      <c r="M887" s="2"/>
      <c r="N887" s="3"/>
    </row>
    <row r="888">
      <c r="A888" s="400"/>
      <c r="B888" s="160"/>
      <c r="C888" s="160"/>
      <c r="D888" s="401"/>
      <c r="E888" s="414"/>
      <c r="F888" s="414"/>
      <c r="G888" s="160"/>
      <c r="H888" s="160"/>
      <c r="I888" s="160"/>
      <c r="J888" s="10"/>
      <c r="K888" s="2"/>
      <c r="L888" s="2"/>
      <c r="M888" s="2"/>
      <c r="N888" s="3"/>
    </row>
    <row r="889">
      <c r="A889" s="400"/>
      <c r="B889" s="160"/>
      <c r="C889" s="160"/>
      <c r="D889" s="401"/>
      <c r="E889" s="414"/>
      <c r="F889" s="414"/>
      <c r="G889" s="160"/>
      <c r="H889" s="160"/>
      <c r="I889" s="160"/>
      <c r="J889" s="10"/>
      <c r="K889" s="2"/>
      <c r="L889" s="2"/>
      <c r="M889" s="2"/>
      <c r="N889" s="3"/>
    </row>
    <row r="890">
      <c r="A890" s="400"/>
      <c r="B890" s="160"/>
      <c r="C890" s="160"/>
      <c r="D890" s="401"/>
      <c r="E890" s="414"/>
      <c r="F890" s="414"/>
      <c r="G890" s="160"/>
      <c r="H890" s="160"/>
      <c r="I890" s="160"/>
      <c r="J890" s="10"/>
      <c r="K890" s="2"/>
      <c r="L890" s="2"/>
      <c r="M890" s="2"/>
      <c r="N890" s="3"/>
    </row>
    <row r="891">
      <c r="A891" s="400"/>
      <c r="B891" s="160"/>
      <c r="C891" s="160"/>
      <c r="D891" s="401"/>
      <c r="E891" s="414"/>
      <c r="F891" s="414"/>
      <c r="G891" s="160"/>
      <c r="H891" s="160"/>
      <c r="I891" s="160"/>
      <c r="J891" s="10"/>
      <c r="K891" s="2"/>
      <c r="L891" s="2"/>
      <c r="M891" s="2"/>
      <c r="N891" s="3"/>
    </row>
    <row r="892">
      <c r="A892" s="400"/>
      <c r="B892" s="160"/>
      <c r="C892" s="160"/>
      <c r="D892" s="401"/>
      <c r="E892" s="414"/>
      <c r="F892" s="414"/>
      <c r="G892" s="160"/>
      <c r="H892" s="160"/>
      <c r="I892" s="160"/>
      <c r="J892" s="10"/>
      <c r="K892" s="2"/>
      <c r="L892" s="2"/>
      <c r="M892" s="2"/>
      <c r="N892" s="3"/>
    </row>
    <row r="893">
      <c r="A893" s="400"/>
      <c r="B893" s="160"/>
      <c r="C893" s="160"/>
      <c r="D893" s="401"/>
      <c r="E893" s="414"/>
      <c r="F893" s="414"/>
      <c r="G893" s="160"/>
      <c r="H893" s="160"/>
      <c r="I893" s="160"/>
      <c r="J893" s="10"/>
      <c r="K893" s="2"/>
      <c r="L893" s="2"/>
      <c r="M893" s="2"/>
      <c r="N893" s="3"/>
    </row>
    <row r="894">
      <c r="A894" s="400"/>
      <c r="B894" s="160"/>
      <c r="C894" s="160"/>
      <c r="D894" s="401"/>
      <c r="E894" s="414"/>
      <c r="F894" s="414"/>
      <c r="G894" s="160"/>
      <c r="H894" s="160"/>
      <c r="I894" s="160"/>
      <c r="J894" s="10"/>
      <c r="K894" s="2"/>
      <c r="L894" s="2"/>
      <c r="M894" s="2"/>
      <c r="N894" s="3"/>
    </row>
    <row r="895">
      <c r="A895" s="400"/>
      <c r="B895" s="160"/>
      <c r="C895" s="160"/>
      <c r="D895" s="401"/>
      <c r="E895" s="414"/>
      <c r="F895" s="414"/>
      <c r="G895" s="160"/>
      <c r="H895" s="160"/>
      <c r="I895" s="160"/>
      <c r="J895" s="10"/>
      <c r="K895" s="2"/>
      <c r="L895" s="2"/>
      <c r="M895" s="2"/>
      <c r="N895" s="3"/>
    </row>
    <row r="896">
      <c r="A896" s="400"/>
      <c r="B896" s="160"/>
      <c r="C896" s="160"/>
      <c r="D896" s="401"/>
      <c r="E896" s="414"/>
      <c r="F896" s="414"/>
      <c r="G896" s="160"/>
      <c r="H896" s="160"/>
      <c r="I896" s="160"/>
      <c r="J896" s="10"/>
      <c r="K896" s="2"/>
      <c r="L896" s="2"/>
      <c r="M896" s="2"/>
      <c r="N896" s="3"/>
    </row>
    <row r="897">
      <c r="A897" s="400"/>
      <c r="B897" s="160"/>
      <c r="C897" s="160"/>
      <c r="D897" s="401"/>
      <c r="E897" s="414"/>
      <c r="F897" s="414"/>
      <c r="G897" s="160"/>
      <c r="H897" s="160"/>
      <c r="I897" s="160"/>
      <c r="J897" s="10"/>
      <c r="K897" s="2"/>
      <c r="L897" s="2"/>
      <c r="M897" s="2"/>
      <c r="N897" s="3"/>
    </row>
    <row r="898">
      <c r="A898" s="400"/>
      <c r="B898" s="160"/>
      <c r="C898" s="160"/>
      <c r="D898" s="401"/>
      <c r="E898" s="414"/>
      <c r="F898" s="414"/>
      <c r="G898" s="160"/>
      <c r="H898" s="160"/>
      <c r="I898" s="160"/>
      <c r="J898" s="10"/>
      <c r="K898" s="2"/>
      <c r="L898" s="2"/>
      <c r="M898" s="2"/>
      <c r="N898" s="3"/>
    </row>
    <row r="899">
      <c r="A899" s="400"/>
      <c r="B899" s="160"/>
      <c r="C899" s="160"/>
      <c r="D899" s="401"/>
      <c r="E899" s="414"/>
      <c r="F899" s="414"/>
      <c r="G899" s="160"/>
      <c r="H899" s="160"/>
      <c r="I899" s="160"/>
      <c r="J899" s="10"/>
      <c r="K899" s="2"/>
      <c r="L899" s="2"/>
      <c r="M899" s="2"/>
      <c r="N899" s="3"/>
    </row>
    <row r="900">
      <c r="A900" s="400"/>
      <c r="B900" s="160"/>
      <c r="C900" s="160"/>
      <c r="D900" s="401"/>
      <c r="E900" s="414"/>
      <c r="F900" s="414"/>
      <c r="G900" s="160"/>
      <c r="H900" s="160"/>
      <c r="I900" s="160"/>
      <c r="J900" s="10"/>
      <c r="K900" s="2"/>
      <c r="L900" s="2"/>
      <c r="M900" s="2"/>
      <c r="N900" s="3"/>
    </row>
    <row r="901">
      <c r="A901" s="400"/>
      <c r="B901" s="160"/>
      <c r="C901" s="160"/>
      <c r="D901" s="401"/>
      <c r="E901" s="414"/>
      <c r="F901" s="414"/>
      <c r="G901" s="160"/>
      <c r="H901" s="160"/>
      <c r="I901" s="160"/>
      <c r="J901" s="10"/>
      <c r="K901" s="2"/>
      <c r="L901" s="2"/>
      <c r="M901" s="2"/>
      <c r="N901" s="3"/>
    </row>
    <row r="902">
      <c r="A902" s="400"/>
      <c r="B902" s="160"/>
      <c r="C902" s="160"/>
      <c r="D902" s="401"/>
      <c r="E902" s="414"/>
      <c r="F902" s="414"/>
      <c r="G902" s="160"/>
      <c r="H902" s="160"/>
      <c r="I902" s="160"/>
      <c r="J902" s="10"/>
      <c r="K902" s="2"/>
      <c r="L902" s="2"/>
      <c r="M902" s="2"/>
      <c r="N902" s="3"/>
    </row>
    <row r="903">
      <c r="A903" s="400"/>
      <c r="B903" s="160"/>
      <c r="C903" s="160"/>
      <c r="D903" s="401"/>
      <c r="E903" s="414"/>
      <c r="F903" s="414"/>
      <c r="G903" s="160"/>
      <c r="H903" s="160"/>
      <c r="I903" s="160"/>
      <c r="J903" s="10"/>
      <c r="K903" s="2"/>
      <c r="L903" s="2"/>
      <c r="M903" s="2"/>
      <c r="N903" s="3"/>
    </row>
    <row r="904">
      <c r="A904" s="400"/>
      <c r="B904" s="160"/>
      <c r="C904" s="160"/>
      <c r="D904" s="401"/>
      <c r="E904" s="414"/>
      <c r="F904" s="414"/>
      <c r="G904" s="160"/>
      <c r="H904" s="160"/>
      <c r="I904" s="160"/>
      <c r="J904" s="10"/>
      <c r="K904" s="2"/>
      <c r="L904" s="2"/>
      <c r="M904" s="2"/>
      <c r="N904" s="3"/>
    </row>
    <row r="905">
      <c r="A905" s="400"/>
      <c r="B905" s="160"/>
      <c r="C905" s="160"/>
      <c r="D905" s="401"/>
      <c r="E905" s="414"/>
      <c r="F905" s="414"/>
      <c r="G905" s="160"/>
      <c r="H905" s="160"/>
      <c r="I905" s="160"/>
      <c r="J905" s="10"/>
      <c r="K905" s="2"/>
      <c r="L905" s="2"/>
      <c r="M905" s="2"/>
      <c r="N905" s="3"/>
    </row>
    <row r="906">
      <c r="A906" s="400"/>
      <c r="B906" s="160"/>
      <c r="C906" s="160"/>
      <c r="D906" s="401"/>
      <c r="E906" s="414"/>
      <c r="F906" s="414"/>
      <c r="G906" s="160"/>
      <c r="H906" s="160"/>
      <c r="I906" s="160"/>
      <c r="J906" s="10"/>
      <c r="K906" s="2"/>
      <c r="L906" s="2"/>
      <c r="M906" s="2"/>
      <c r="N906" s="3"/>
    </row>
    <row r="907">
      <c r="A907" s="400"/>
      <c r="B907" s="160"/>
      <c r="C907" s="160"/>
      <c r="D907" s="401"/>
      <c r="E907" s="414"/>
      <c r="F907" s="414"/>
      <c r="G907" s="160"/>
      <c r="H907" s="160"/>
      <c r="I907" s="160"/>
      <c r="J907" s="10"/>
      <c r="K907" s="2"/>
      <c r="L907" s="2"/>
      <c r="M907" s="2"/>
      <c r="N907" s="3"/>
    </row>
    <row r="908">
      <c r="A908" s="400"/>
      <c r="B908" s="160"/>
      <c r="C908" s="160"/>
      <c r="D908" s="401"/>
      <c r="E908" s="414"/>
      <c r="F908" s="414"/>
      <c r="G908" s="160"/>
      <c r="H908" s="160"/>
      <c r="I908" s="160"/>
      <c r="J908" s="10"/>
      <c r="K908" s="2"/>
      <c r="L908" s="2"/>
      <c r="M908" s="2"/>
      <c r="N908" s="3"/>
    </row>
    <row r="909">
      <c r="A909" s="400"/>
      <c r="B909" s="160"/>
      <c r="C909" s="160"/>
      <c r="D909" s="401"/>
      <c r="E909" s="414"/>
      <c r="F909" s="414"/>
      <c r="G909" s="160"/>
      <c r="H909" s="160"/>
      <c r="I909" s="160"/>
      <c r="J909" s="10"/>
      <c r="K909" s="2"/>
      <c r="L909" s="2"/>
      <c r="M909" s="2"/>
      <c r="N909" s="3"/>
    </row>
    <row r="910">
      <c r="A910" s="400"/>
      <c r="B910" s="160"/>
      <c r="C910" s="160"/>
      <c r="D910" s="401"/>
      <c r="E910" s="414"/>
      <c r="F910" s="414"/>
      <c r="G910" s="160"/>
      <c r="H910" s="160"/>
      <c r="I910" s="160"/>
      <c r="J910" s="10"/>
      <c r="K910" s="2"/>
      <c r="L910" s="2"/>
      <c r="M910" s="2"/>
      <c r="N910" s="3"/>
    </row>
    <row r="911">
      <c r="A911" s="400"/>
      <c r="B911" s="160"/>
      <c r="C911" s="160"/>
      <c r="D911" s="401"/>
      <c r="E911" s="414"/>
      <c r="F911" s="414"/>
      <c r="G911" s="160"/>
      <c r="H911" s="160"/>
      <c r="I911" s="160"/>
      <c r="J911" s="10"/>
      <c r="K911" s="2"/>
      <c r="L911" s="2"/>
      <c r="M911" s="2"/>
      <c r="N911" s="3"/>
    </row>
    <row r="912">
      <c r="A912" s="400"/>
      <c r="B912" s="160"/>
      <c r="C912" s="160"/>
      <c r="D912" s="401"/>
      <c r="E912" s="414"/>
      <c r="F912" s="414"/>
      <c r="G912" s="160"/>
      <c r="H912" s="160"/>
      <c r="I912" s="160"/>
      <c r="J912" s="10"/>
      <c r="K912" s="2"/>
      <c r="L912" s="2"/>
      <c r="M912" s="2"/>
      <c r="N912" s="3"/>
    </row>
    <row r="913">
      <c r="A913" s="400"/>
      <c r="B913" s="160"/>
      <c r="C913" s="160"/>
      <c r="D913" s="401"/>
      <c r="E913" s="414"/>
      <c r="F913" s="414"/>
      <c r="G913" s="160"/>
      <c r="H913" s="160"/>
      <c r="I913" s="160"/>
      <c r="J913" s="10"/>
      <c r="K913" s="2"/>
      <c r="L913" s="2"/>
      <c r="M913" s="2"/>
      <c r="N913" s="3"/>
    </row>
    <row r="914">
      <c r="A914" s="400"/>
      <c r="B914" s="160"/>
      <c r="C914" s="160"/>
      <c r="D914" s="401"/>
      <c r="E914" s="414"/>
      <c r="F914" s="414"/>
      <c r="G914" s="160"/>
      <c r="H914" s="160"/>
      <c r="I914" s="160"/>
      <c r="J914" s="10"/>
      <c r="K914" s="2"/>
      <c r="L914" s="2"/>
      <c r="M914" s="2"/>
      <c r="N914" s="3"/>
    </row>
    <row r="915">
      <c r="A915" s="400"/>
      <c r="B915" s="160"/>
      <c r="C915" s="160"/>
      <c r="D915" s="401"/>
      <c r="E915" s="414"/>
      <c r="F915" s="414"/>
      <c r="G915" s="160"/>
      <c r="H915" s="160"/>
      <c r="I915" s="160"/>
      <c r="J915" s="10"/>
      <c r="K915" s="2"/>
      <c r="L915" s="2"/>
      <c r="M915" s="2"/>
      <c r="N915" s="3"/>
    </row>
    <row r="916">
      <c r="A916" s="400"/>
      <c r="B916" s="160"/>
      <c r="C916" s="160"/>
      <c r="D916" s="401"/>
      <c r="E916" s="414"/>
      <c r="F916" s="414"/>
      <c r="G916" s="160"/>
      <c r="H916" s="160"/>
      <c r="I916" s="160"/>
      <c r="J916" s="10"/>
      <c r="K916" s="2"/>
      <c r="L916" s="2"/>
      <c r="M916" s="2"/>
      <c r="N916" s="3"/>
    </row>
    <row r="917">
      <c r="A917" s="400"/>
      <c r="B917" s="160"/>
      <c r="C917" s="160"/>
      <c r="D917" s="401"/>
      <c r="E917" s="414"/>
      <c r="F917" s="414"/>
      <c r="G917" s="160"/>
      <c r="H917" s="160"/>
      <c r="I917" s="160"/>
      <c r="J917" s="10"/>
      <c r="K917" s="2"/>
      <c r="L917" s="2"/>
      <c r="M917" s="2"/>
      <c r="N917" s="3"/>
    </row>
    <row r="918">
      <c r="A918" s="400"/>
      <c r="B918" s="160"/>
      <c r="C918" s="160"/>
      <c r="D918" s="401"/>
      <c r="E918" s="414"/>
      <c r="F918" s="414"/>
      <c r="G918" s="160"/>
      <c r="H918" s="160"/>
      <c r="I918" s="160"/>
      <c r="J918" s="10"/>
      <c r="K918" s="2"/>
      <c r="L918" s="2"/>
      <c r="M918" s="2"/>
      <c r="N918" s="3"/>
    </row>
    <row r="919">
      <c r="A919" s="400"/>
      <c r="B919" s="160"/>
      <c r="C919" s="160"/>
      <c r="D919" s="401"/>
      <c r="E919" s="414"/>
      <c r="F919" s="414"/>
      <c r="G919" s="160"/>
      <c r="H919" s="160"/>
      <c r="I919" s="160"/>
      <c r="J919" s="10"/>
      <c r="K919" s="2"/>
      <c r="L919" s="2"/>
      <c r="M919" s="2"/>
      <c r="N919" s="3"/>
    </row>
    <row r="920">
      <c r="A920" s="400"/>
      <c r="B920" s="160"/>
      <c r="C920" s="160"/>
      <c r="D920" s="401"/>
      <c r="E920" s="414"/>
      <c r="F920" s="414"/>
      <c r="G920" s="160"/>
      <c r="H920" s="160"/>
      <c r="I920" s="160"/>
      <c r="J920" s="10"/>
      <c r="K920" s="2"/>
      <c r="L920" s="2"/>
      <c r="M920" s="2"/>
      <c r="N920" s="3"/>
    </row>
    <row r="921">
      <c r="A921" s="400"/>
      <c r="B921" s="160"/>
      <c r="C921" s="160"/>
      <c r="D921" s="401"/>
      <c r="E921" s="414"/>
      <c r="F921" s="414"/>
      <c r="G921" s="160"/>
      <c r="H921" s="160"/>
      <c r="I921" s="160"/>
      <c r="J921" s="10"/>
      <c r="K921" s="2"/>
      <c r="L921" s="2"/>
      <c r="M921" s="2"/>
      <c r="N921" s="3"/>
    </row>
    <row r="922">
      <c r="A922" s="400"/>
      <c r="B922" s="160"/>
      <c r="C922" s="160"/>
      <c r="D922" s="401"/>
      <c r="E922" s="414"/>
      <c r="F922" s="414"/>
      <c r="G922" s="160"/>
      <c r="H922" s="160"/>
      <c r="I922" s="160"/>
      <c r="J922" s="10"/>
      <c r="K922" s="2"/>
      <c r="L922" s="2"/>
      <c r="M922" s="2"/>
      <c r="N922" s="3"/>
    </row>
    <row r="923">
      <c r="A923" s="400"/>
      <c r="B923" s="160"/>
      <c r="C923" s="160"/>
      <c r="D923" s="401"/>
      <c r="E923" s="414"/>
      <c r="F923" s="414"/>
      <c r="G923" s="160"/>
      <c r="H923" s="160"/>
      <c r="I923" s="160"/>
      <c r="J923" s="10"/>
      <c r="K923" s="2"/>
      <c r="L923" s="2"/>
      <c r="M923" s="2"/>
      <c r="N923" s="3"/>
    </row>
    <row r="924">
      <c r="A924" s="400"/>
      <c r="B924" s="160"/>
      <c r="C924" s="160"/>
      <c r="D924" s="401"/>
      <c r="E924" s="414"/>
      <c r="F924" s="414"/>
      <c r="G924" s="160"/>
      <c r="H924" s="160"/>
      <c r="I924" s="160"/>
      <c r="J924" s="10"/>
      <c r="K924" s="2"/>
      <c r="L924" s="2"/>
      <c r="M924" s="2"/>
      <c r="N924" s="3"/>
    </row>
    <row r="925">
      <c r="A925" s="400"/>
      <c r="B925" s="160"/>
      <c r="C925" s="160"/>
      <c r="D925" s="401"/>
      <c r="E925" s="414"/>
      <c r="F925" s="414"/>
      <c r="G925" s="160"/>
      <c r="H925" s="160"/>
      <c r="I925" s="160"/>
      <c r="J925" s="10"/>
      <c r="K925" s="2"/>
      <c r="L925" s="2"/>
      <c r="M925" s="2"/>
      <c r="N925" s="3"/>
    </row>
    <row r="926">
      <c r="A926" s="400"/>
      <c r="B926" s="160"/>
      <c r="C926" s="160"/>
      <c r="D926" s="401"/>
      <c r="E926" s="414"/>
      <c r="F926" s="414"/>
      <c r="G926" s="160"/>
      <c r="H926" s="160"/>
      <c r="I926" s="160"/>
      <c r="J926" s="10"/>
      <c r="K926" s="2"/>
      <c r="L926" s="2"/>
      <c r="M926" s="2"/>
      <c r="N926" s="3"/>
    </row>
    <row r="927">
      <c r="A927" s="400"/>
      <c r="B927" s="160"/>
      <c r="C927" s="160"/>
      <c r="D927" s="401"/>
      <c r="E927" s="414"/>
      <c r="F927" s="414"/>
      <c r="G927" s="160"/>
      <c r="H927" s="160"/>
      <c r="I927" s="160"/>
      <c r="J927" s="10"/>
      <c r="K927" s="2"/>
      <c r="L927" s="2"/>
      <c r="M927" s="2"/>
      <c r="N927" s="3"/>
    </row>
    <row r="928">
      <c r="A928" s="400"/>
      <c r="B928" s="160"/>
      <c r="C928" s="160"/>
      <c r="D928" s="401"/>
      <c r="E928" s="414"/>
      <c r="F928" s="414"/>
      <c r="G928" s="160"/>
      <c r="H928" s="160"/>
      <c r="I928" s="160"/>
      <c r="J928" s="10"/>
      <c r="K928" s="2"/>
      <c r="L928" s="2"/>
      <c r="M928" s="2"/>
      <c r="N928" s="3"/>
    </row>
    <row r="929">
      <c r="A929" s="400"/>
      <c r="B929" s="160"/>
      <c r="C929" s="160"/>
      <c r="D929" s="401"/>
      <c r="E929" s="414"/>
      <c r="F929" s="414"/>
      <c r="G929" s="160"/>
      <c r="H929" s="160"/>
      <c r="I929" s="160"/>
      <c r="J929" s="10"/>
      <c r="K929" s="2"/>
      <c r="L929" s="2"/>
      <c r="M929" s="2"/>
      <c r="N929" s="3"/>
    </row>
    <row r="930">
      <c r="A930" s="400"/>
      <c r="B930" s="160"/>
      <c r="C930" s="160"/>
      <c r="D930" s="401"/>
      <c r="E930" s="414"/>
      <c r="F930" s="414"/>
      <c r="G930" s="160"/>
      <c r="H930" s="160"/>
      <c r="I930" s="160"/>
      <c r="J930" s="10"/>
      <c r="K930" s="2"/>
      <c r="L930" s="2"/>
      <c r="M930" s="2"/>
      <c r="N930" s="3"/>
    </row>
    <row r="931">
      <c r="A931" s="400"/>
      <c r="B931" s="160"/>
      <c r="C931" s="160"/>
      <c r="D931" s="401"/>
      <c r="E931" s="414"/>
      <c r="F931" s="414"/>
      <c r="G931" s="160"/>
      <c r="H931" s="160"/>
      <c r="I931" s="160"/>
      <c r="J931" s="10"/>
      <c r="K931" s="2"/>
      <c r="L931" s="2"/>
      <c r="M931" s="2"/>
      <c r="N931" s="3"/>
    </row>
    <row r="932">
      <c r="A932" s="400"/>
      <c r="B932" s="160"/>
      <c r="C932" s="160"/>
      <c r="D932" s="401"/>
      <c r="E932" s="414"/>
      <c r="F932" s="414"/>
      <c r="G932" s="160"/>
      <c r="H932" s="160"/>
      <c r="I932" s="160"/>
      <c r="J932" s="10"/>
      <c r="K932" s="2"/>
      <c r="L932" s="2"/>
      <c r="M932" s="2"/>
      <c r="N932" s="3"/>
    </row>
    <row r="933">
      <c r="A933" s="400"/>
      <c r="B933" s="160"/>
      <c r="C933" s="160"/>
      <c r="D933" s="401"/>
      <c r="E933" s="414"/>
      <c r="F933" s="414"/>
      <c r="G933" s="160"/>
      <c r="H933" s="160"/>
      <c r="I933" s="160"/>
      <c r="J933" s="10"/>
      <c r="K933" s="2"/>
      <c r="L933" s="2"/>
      <c r="M933" s="2"/>
      <c r="N933" s="3"/>
    </row>
    <row r="934">
      <c r="A934" s="400"/>
      <c r="B934" s="160"/>
      <c r="C934" s="160"/>
      <c r="D934" s="401"/>
      <c r="E934" s="414"/>
      <c r="F934" s="414"/>
      <c r="G934" s="160"/>
      <c r="H934" s="160"/>
      <c r="I934" s="160"/>
      <c r="J934" s="10"/>
      <c r="K934" s="2"/>
      <c r="L934" s="2"/>
      <c r="M934" s="2"/>
      <c r="N934" s="3"/>
    </row>
    <row r="935">
      <c r="A935" s="400"/>
      <c r="B935" s="160"/>
      <c r="C935" s="160"/>
      <c r="D935" s="401"/>
      <c r="E935" s="414"/>
      <c r="F935" s="414"/>
      <c r="G935" s="160"/>
      <c r="H935" s="160"/>
      <c r="I935" s="160"/>
      <c r="J935" s="10"/>
      <c r="K935" s="2"/>
      <c r="L935" s="2"/>
      <c r="M935" s="2"/>
      <c r="N935" s="3"/>
    </row>
    <row r="936">
      <c r="A936" s="400"/>
      <c r="B936" s="160"/>
      <c r="C936" s="160"/>
      <c r="D936" s="401"/>
      <c r="E936" s="414"/>
      <c r="F936" s="414"/>
      <c r="G936" s="160"/>
      <c r="H936" s="160"/>
      <c r="I936" s="160"/>
      <c r="J936" s="10"/>
      <c r="K936" s="2"/>
      <c r="L936" s="2"/>
      <c r="M936" s="2"/>
      <c r="N936" s="3"/>
    </row>
    <row r="937">
      <c r="A937" s="400"/>
      <c r="B937" s="160"/>
      <c r="C937" s="160"/>
      <c r="D937" s="401"/>
      <c r="E937" s="414"/>
      <c r="F937" s="414"/>
      <c r="G937" s="160"/>
      <c r="H937" s="160"/>
      <c r="I937" s="160"/>
      <c r="J937" s="10"/>
      <c r="K937" s="2"/>
      <c r="L937" s="2"/>
      <c r="M937" s="2"/>
      <c r="N937" s="3"/>
    </row>
    <row r="938">
      <c r="A938" s="400"/>
      <c r="B938" s="160"/>
      <c r="C938" s="160"/>
      <c r="D938" s="401"/>
      <c r="E938" s="414"/>
      <c r="F938" s="414"/>
      <c r="G938" s="160"/>
      <c r="H938" s="160"/>
      <c r="I938" s="160"/>
      <c r="J938" s="10"/>
      <c r="K938" s="2"/>
      <c r="L938" s="2"/>
      <c r="M938" s="2"/>
      <c r="N938" s="3"/>
    </row>
    <row r="939">
      <c r="A939" s="400"/>
      <c r="B939" s="160"/>
      <c r="C939" s="160"/>
      <c r="D939" s="401"/>
      <c r="E939" s="414"/>
      <c r="F939" s="414"/>
      <c r="G939" s="160"/>
      <c r="H939" s="160"/>
      <c r="I939" s="160"/>
      <c r="J939" s="10"/>
      <c r="K939" s="2"/>
      <c r="L939" s="2"/>
      <c r="M939" s="2"/>
      <c r="N939" s="3"/>
    </row>
    <row r="940">
      <c r="A940" s="400"/>
      <c r="B940" s="160"/>
      <c r="C940" s="160"/>
      <c r="D940" s="401"/>
      <c r="E940" s="414"/>
      <c r="F940" s="414"/>
      <c r="G940" s="160"/>
      <c r="H940" s="160"/>
      <c r="I940" s="160"/>
      <c r="J940" s="10"/>
      <c r="K940" s="2"/>
      <c r="L940" s="2"/>
      <c r="M940" s="2"/>
      <c r="N940" s="3"/>
    </row>
    <row r="941">
      <c r="A941" s="400"/>
      <c r="B941" s="160"/>
      <c r="C941" s="160"/>
      <c r="D941" s="401"/>
      <c r="E941" s="414"/>
      <c r="F941" s="414"/>
      <c r="G941" s="160"/>
      <c r="H941" s="160"/>
      <c r="I941" s="160"/>
      <c r="J941" s="10"/>
      <c r="K941" s="2"/>
      <c r="L941" s="2"/>
      <c r="M941" s="2"/>
      <c r="N941" s="3"/>
    </row>
    <row r="942">
      <c r="A942" s="400"/>
      <c r="B942" s="160"/>
      <c r="C942" s="160"/>
      <c r="D942" s="401"/>
      <c r="E942" s="414"/>
      <c r="F942" s="414"/>
      <c r="G942" s="160"/>
      <c r="H942" s="160"/>
      <c r="I942" s="160"/>
      <c r="J942" s="10"/>
      <c r="K942" s="2"/>
      <c r="L942" s="2"/>
      <c r="M942" s="2"/>
      <c r="N942" s="3"/>
    </row>
    <row r="943">
      <c r="A943" s="400"/>
      <c r="B943" s="160"/>
      <c r="C943" s="160"/>
      <c r="D943" s="401"/>
      <c r="E943" s="414"/>
      <c r="F943" s="414"/>
      <c r="G943" s="160"/>
      <c r="H943" s="160"/>
      <c r="I943" s="160"/>
      <c r="J943" s="10"/>
      <c r="K943" s="2"/>
      <c r="L943" s="2"/>
      <c r="M943" s="2"/>
      <c r="N943" s="3"/>
    </row>
    <row r="944">
      <c r="A944" s="400"/>
      <c r="B944" s="160"/>
      <c r="C944" s="160"/>
      <c r="D944" s="401"/>
      <c r="E944" s="414"/>
      <c r="F944" s="414"/>
      <c r="G944" s="160"/>
      <c r="H944" s="160"/>
      <c r="I944" s="160"/>
      <c r="J944" s="10"/>
      <c r="K944" s="2"/>
      <c r="L944" s="2"/>
      <c r="M944" s="2"/>
      <c r="N944" s="3"/>
    </row>
    <row r="945">
      <c r="A945" s="400"/>
      <c r="B945" s="160"/>
      <c r="C945" s="160"/>
      <c r="D945" s="401"/>
      <c r="E945" s="414"/>
      <c r="F945" s="414"/>
      <c r="G945" s="160"/>
      <c r="H945" s="160"/>
      <c r="I945" s="160"/>
      <c r="J945" s="10"/>
      <c r="K945" s="2"/>
      <c r="L945" s="2"/>
      <c r="M945" s="2"/>
      <c r="N945" s="3"/>
    </row>
    <row r="946">
      <c r="A946" s="400"/>
      <c r="B946" s="160"/>
      <c r="C946" s="160"/>
      <c r="D946" s="401"/>
      <c r="E946" s="414"/>
      <c r="F946" s="414"/>
      <c r="G946" s="160"/>
      <c r="H946" s="160"/>
      <c r="I946" s="160"/>
      <c r="J946" s="10"/>
      <c r="K946" s="2"/>
      <c r="L946" s="2"/>
      <c r="M946" s="2"/>
      <c r="N946" s="3"/>
    </row>
    <row r="947">
      <c r="A947" s="400"/>
      <c r="B947" s="160"/>
      <c r="C947" s="160"/>
      <c r="D947" s="401"/>
      <c r="E947" s="414"/>
      <c r="F947" s="414"/>
      <c r="G947" s="160"/>
      <c r="H947" s="160"/>
      <c r="I947" s="160"/>
      <c r="J947" s="10"/>
      <c r="K947" s="2"/>
      <c r="L947" s="2"/>
      <c r="M947" s="2"/>
      <c r="N947" s="3"/>
    </row>
    <row r="948">
      <c r="A948" s="400"/>
      <c r="B948" s="160"/>
      <c r="C948" s="160"/>
      <c r="D948" s="401"/>
      <c r="E948" s="414"/>
      <c r="F948" s="414"/>
      <c r="G948" s="160"/>
      <c r="H948" s="160"/>
      <c r="I948" s="160"/>
      <c r="J948" s="10"/>
      <c r="K948" s="2"/>
      <c r="L948" s="2"/>
      <c r="M948" s="2"/>
      <c r="N948" s="3"/>
    </row>
    <row r="949">
      <c r="A949" s="400"/>
      <c r="B949" s="160"/>
      <c r="C949" s="160"/>
      <c r="D949" s="401"/>
      <c r="E949" s="414"/>
      <c r="F949" s="414"/>
      <c r="G949" s="160"/>
      <c r="H949" s="160"/>
      <c r="I949" s="160"/>
      <c r="J949" s="10"/>
      <c r="K949" s="2"/>
      <c r="L949" s="2"/>
      <c r="M949" s="2"/>
      <c r="N949" s="3"/>
    </row>
    <row r="950">
      <c r="A950" s="400"/>
      <c r="B950" s="160"/>
      <c r="C950" s="160"/>
      <c r="D950" s="401"/>
      <c r="E950" s="414"/>
      <c r="F950" s="414"/>
      <c r="G950" s="160"/>
      <c r="H950" s="160"/>
      <c r="I950" s="160"/>
      <c r="J950" s="10"/>
      <c r="K950" s="2"/>
      <c r="L950" s="2"/>
      <c r="M950" s="2"/>
      <c r="N950" s="3"/>
    </row>
    <row r="951">
      <c r="A951" s="400"/>
      <c r="B951" s="160"/>
      <c r="C951" s="160"/>
      <c r="D951" s="401"/>
      <c r="E951" s="414"/>
      <c r="F951" s="414"/>
      <c r="G951" s="160"/>
      <c r="H951" s="160"/>
      <c r="I951" s="160"/>
      <c r="J951" s="10"/>
      <c r="K951" s="2"/>
      <c r="L951" s="2"/>
      <c r="M951" s="2"/>
      <c r="N951" s="3"/>
    </row>
    <row r="952">
      <c r="A952" s="400"/>
      <c r="B952" s="160"/>
      <c r="C952" s="160"/>
      <c r="D952" s="401"/>
      <c r="E952" s="414"/>
      <c r="F952" s="414"/>
      <c r="G952" s="160"/>
      <c r="H952" s="160"/>
      <c r="I952" s="160"/>
      <c r="J952" s="10"/>
      <c r="K952" s="2"/>
      <c r="L952" s="2"/>
      <c r="M952" s="2"/>
      <c r="N952" s="3"/>
    </row>
    <row r="953">
      <c r="A953" s="400"/>
      <c r="B953" s="160"/>
      <c r="C953" s="160"/>
      <c r="D953" s="401"/>
      <c r="E953" s="414"/>
      <c r="F953" s="414"/>
      <c r="G953" s="160"/>
      <c r="H953" s="160"/>
      <c r="I953" s="160"/>
      <c r="J953" s="10"/>
      <c r="K953" s="2"/>
      <c r="L953" s="2"/>
      <c r="M953" s="2"/>
      <c r="N953" s="3"/>
    </row>
    <row r="954">
      <c r="A954" s="400"/>
      <c r="B954" s="160"/>
      <c r="C954" s="160"/>
      <c r="D954" s="401"/>
      <c r="E954" s="414"/>
      <c r="F954" s="414"/>
      <c r="G954" s="160"/>
      <c r="H954" s="160"/>
      <c r="I954" s="160"/>
      <c r="J954" s="10"/>
      <c r="K954" s="2"/>
      <c r="L954" s="2"/>
      <c r="M954" s="2"/>
      <c r="N954" s="3"/>
    </row>
    <row r="955">
      <c r="A955" s="400"/>
      <c r="B955" s="160"/>
      <c r="C955" s="160"/>
      <c r="D955" s="401"/>
      <c r="E955" s="414"/>
      <c r="F955" s="414"/>
      <c r="G955" s="160"/>
      <c r="H955" s="160"/>
      <c r="I955" s="160"/>
      <c r="J955" s="10"/>
      <c r="K955" s="2"/>
      <c r="L955" s="2"/>
      <c r="M955" s="2"/>
      <c r="N955" s="3"/>
    </row>
    <row r="956">
      <c r="A956" s="400"/>
      <c r="B956" s="160"/>
      <c r="C956" s="160"/>
      <c r="D956" s="401"/>
      <c r="E956" s="414"/>
      <c r="F956" s="414"/>
      <c r="G956" s="160"/>
      <c r="H956" s="160"/>
      <c r="I956" s="160"/>
      <c r="J956" s="10"/>
      <c r="K956" s="2"/>
      <c r="L956" s="2"/>
      <c r="M956" s="2"/>
      <c r="N956" s="3"/>
    </row>
    <row r="957">
      <c r="A957" s="400"/>
      <c r="B957" s="160"/>
      <c r="C957" s="160"/>
      <c r="D957" s="401"/>
      <c r="E957" s="414"/>
      <c r="F957" s="414"/>
      <c r="G957" s="160"/>
      <c r="H957" s="160"/>
      <c r="I957" s="160"/>
      <c r="J957" s="10"/>
      <c r="K957" s="2"/>
      <c r="L957" s="2"/>
      <c r="M957" s="2"/>
      <c r="N957" s="3"/>
    </row>
    <row r="958">
      <c r="A958" s="400"/>
      <c r="B958" s="160"/>
      <c r="C958" s="160"/>
      <c r="D958" s="401"/>
      <c r="E958" s="414"/>
      <c r="F958" s="414"/>
      <c r="G958" s="160"/>
      <c r="H958" s="160"/>
      <c r="I958" s="160"/>
      <c r="J958" s="10"/>
      <c r="K958" s="2"/>
      <c r="L958" s="2"/>
      <c r="M958" s="2"/>
      <c r="N958" s="3"/>
    </row>
    <row r="959">
      <c r="A959" s="400"/>
      <c r="B959" s="160"/>
      <c r="C959" s="160"/>
      <c r="D959" s="401"/>
      <c r="E959" s="414"/>
      <c r="F959" s="414"/>
      <c r="G959" s="160"/>
      <c r="H959" s="160"/>
      <c r="I959" s="160"/>
      <c r="J959" s="10"/>
      <c r="K959" s="2"/>
      <c r="L959" s="2"/>
      <c r="M959" s="2"/>
      <c r="N959" s="3"/>
    </row>
    <row r="960">
      <c r="A960" s="400"/>
      <c r="B960" s="160"/>
      <c r="C960" s="160"/>
      <c r="D960" s="401"/>
      <c r="E960" s="414"/>
      <c r="F960" s="414"/>
      <c r="G960" s="160"/>
      <c r="H960" s="160"/>
      <c r="I960" s="160"/>
      <c r="J960" s="10"/>
      <c r="K960" s="2"/>
      <c r="L960" s="2"/>
      <c r="M960" s="2"/>
      <c r="N960" s="3"/>
    </row>
    <row r="961">
      <c r="A961" s="400"/>
      <c r="B961" s="160"/>
      <c r="C961" s="160"/>
      <c r="D961" s="401"/>
      <c r="E961" s="414"/>
      <c r="F961" s="414"/>
      <c r="G961" s="160"/>
      <c r="H961" s="160"/>
      <c r="I961" s="160"/>
      <c r="J961" s="10"/>
      <c r="K961" s="2"/>
      <c r="L961" s="2"/>
      <c r="M961" s="2"/>
      <c r="N961" s="3"/>
    </row>
    <row r="962">
      <c r="A962" s="400"/>
      <c r="B962" s="160"/>
      <c r="C962" s="160"/>
      <c r="D962" s="401"/>
      <c r="E962" s="414"/>
      <c r="F962" s="414"/>
      <c r="G962" s="160"/>
      <c r="H962" s="160"/>
      <c r="I962" s="160"/>
      <c r="J962" s="10"/>
      <c r="K962" s="2"/>
      <c r="L962" s="2"/>
      <c r="M962" s="2"/>
      <c r="N962" s="3"/>
    </row>
    <row r="963">
      <c r="A963" s="400"/>
      <c r="B963" s="160"/>
      <c r="C963" s="160"/>
      <c r="D963" s="401"/>
      <c r="E963" s="414"/>
      <c r="F963" s="414"/>
      <c r="G963" s="160"/>
      <c r="H963" s="160"/>
      <c r="I963" s="160"/>
      <c r="J963" s="10"/>
      <c r="K963" s="2"/>
      <c r="L963" s="2"/>
      <c r="M963" s="2"/>
      <c r="N963" s="3"/>
    </row>
    <row r="964">
      <c r="A964" s="400"/>
      <c r="B964" s="160"/>
      <c r="C964" s="160"/>
      <c r="D964" s="401"/>
      <c r="E964" s="414"/>
      <c r="F964" s="414"/>
      <c r="G964" s="160"/>
      <c r="H964" s="160"/>
      <c r="I964" s="160"/>
      <c r="J964" s="10"/>
      <c r="K964" s="2"/>
      <c r="L964" s="2"/>
      <c r="M964" s="2"/>
      <c r="N964" s="3"/>
    </row>
    <row r="965">
      <c r="A965" s="400"/>
      <c r="B965" s="160"/>
      <c r="C965" s="160"/>
      <c r="D965" s="401"/>
      <c r="E965" s="414"/>
      <c r="F965" s="414"/>
      <c r="G965" s="160"/>
      <c r="H965" s="160"/>
      <c r="I965" s="160"/>
      <c r="J965" s="10"/>
      <c r="K965" s="2"/>
      <c r="L965" s="2"/>
      <c r="M965" s="2"/>
      <c r="N965" s="3"/>
    </row>
    <row r="966">
      <c r="A966" s="400"/>
      <c r="B966" s="160"/>
      <c r="C966" s="160"/>
      <c r="D966" s="401"/>
      <c r="E966" s="414"/>
      <c r="F966" s="414"/>
      <c r="G966" s="160"/>
      <c r="H966" s="160"/>
      <c r="I966" s="160"/>
      <c r="J966" s="10"/>
      <c r="K966" s="2"/>
      <c r="L966" s="2"/>
      <c r="M966" s="2"/>
      <c r="N966" s="3"/>
    </row>
    <row r="967">
      <c r="A967" s="400"/>
      <c r="B967" s="160"/>
      <c r="C967" s="160"/>
      <c r="D967" s="401"/>
      <c r="E967" s="414"/>
      <c r="F967" s="414"/>
      <c r="G967" s="160"/>
      <c r="H967" s="160"/>
      <c r="I967" s="160"/>
      <c r="J967" s="10"/>
      <c r="K967" s="2"/>
      <c r="L967" s="2"/>
      <c r="M967" s="2"/>
      <c r="N967" s="3"/>
    </row>
    <row r="968">
      <c r="A968" s="400"/>
      <c r="B968" s="160"/>
      <c r="C968" s="160"/>
      <c r="D968" s="401"/>
      <c r="E968" s="414"/>
      <c r="F968" s="414"/>
      <c r="G968" s="160"/>
      <c r="H968" s="160"/>
      <c r="I968" s="160"/>
      <c r="J968" s="10"/>
      <c r="K968" s="2"/>
      <c r="L968" s="2"/>
      <c r="M968" s="2"/>
      <c r="N968" s="3"/>
    </row>
    <row r="969">
      <c r="A969" s="400"/>
      <c r="B969" s="160"/>
      <c r="C969" s="160"/>
      <c r="D969" s="401"/>
      <c r="E969" s="414"/>
      <c r="F969" s="414"/>
      <c r="G969" s="160"/>
      <c r="H969" s="160"/>
      <c r="I969" s="160"/>
      <c r="J969" s="10"/>
      <c r="K969" s="2"/>
      <c r="L969" s="2"/>
      <c r="M969" s="2"/>
      <c r="N969" s="3"/>
    </row>
    <row r="970">
      <c r="A970" s="400"/>
      <c r="B970" s="160"/>
      <c r="C970" s="160"/>
      <c r="D970" s="401"/>
      <c r="E970" s="414"/>
      <c r="F970" s="414"/>
      <c r="G970" s="160"/>
      <c r="H970" s="160"/>
      <c r="I970" s="160"/>
      <c r="J970" s="10"/>
      <c r="K970" s="2"/>
      <c r="L970" s="2"/>
      <c r="M970" s="2"/>
      <c r="N970" s="3"/>
    </row>
    <row r="971">
      <c r="A971" s="400"/>
      <c r="B971" s="160"/>
      <c r="C971" s="160"/>
      <c r="D971" s="401"/>
      <c r="E971" s="414"/>
      <c r="F971" s="414"/>
      <c r="G971" s="160"/>
      <c r="H971" s="160"/>
      <c r="I971" s="160"/>
      <c r="J971" s="10"/>
      <c r="K971" s="2"/>
      <c r="L971" s="2"/>
      <c r="M971" s="2"/>
      <c r="N971" s="3"/>
    </row>
    <row r="972">
      <c r="A972" s="400"/>
      <c r="B972" s="160"/>
      <c r="C972" s="160"/>
      <c r="D972" s="401"/>
      <c r="E972" s="414"/>
      <c r="F972" s="414"/>
      <c r="G972" s="160"/>
      <c r="H972" s="160"/>
      <c r="I972" s="160"/>
      <c r="J972" s="10"/>
      <c r="K972" s="2"/>
      <c r="L972" s="2"/>
      <c r="M972" s="2"/>
      <c r="N972" s="3"/>
    </row>
    <row r="973">
      <c r="A973" s="400"/>
      <c r="B973" s="160"/>
      <c r="C973" s="160"/>
      <c r="D973" s="401"/>
      <c r="E973" s="414"/>
      <c r="F973" s="414"/>
      <c r="G973" s="160"/>
      <c r="H973" s="160"/>
      <c r="I973" s="160"/>
      <c r="J973" s="10"/>
      <c r="K973" s="2"/>
      <c r="L973" s="2"/>
      <c r="M973" s="2"/>
      <c r="N973" s="3"/>
    </row>
    <row r="974">
      <c r="A974" s="400"/>
      <c r="B974" s="160"/>
      <c r="C974" s="160"/>
      <c r="D974" s="401"/>
      <c r="E974" s="414"/>
      <c r="F974" s="414"/>
      <c r="G974" s="160"/>
      <c r="H974" s="160"/>
      <c r="I974" s="160"/>
      <c r="J974" s="10"/>
      <c r="K974" s="2"/>
      <c r="L974" s="2"/>
      <c r="M974" s="2"/>
      <c r="N974" s="3"/>
    </row>
    <row r="975">
      <c r="A975" s="400"/>
      <c r="B975" s="160"/>
      <c r="C975" s="160"/>
      <c r="D975" s="401"/>
      <c r="E975" s="414"/>
      <c r="F975" s="414"/>
      <c r="G975" s="160"/>
      <c r="H975" s="160"/>
      <c r="I975" s="160"/>
      <c r="J975" s="10"/>
      <c r="K975" s="2"/>
      <c r="L975" s="2"/>
      <c r="M975" s="2"/>
      <c r="N975" s="3"/>
    </row>
    <row r="976">
      <c r="A976" s="400"/>
      <c r="B976" s="160"/>
      <c r="C976" s="160"/>
      <c r="D976" s="401"/>
      <c r="E976" s="414"/>
      <c r="F976" s="414"/>
      <c r="G976" s="160"/>
      <c r="H976" s="160"/>
      <c r="I976" s="160"/>
      <c r="J976" s="10"/>
      <c r="K976" s="2"/>
      <c r="L976" s="2"/>
      <c r="M976" s="2"/>
      <c r="N976" s="3"/>
    </row>
    <row r="977">
      <c r="A977" s="400"/>
      <c r="B977" s="160"/>
      <c r="C977" s="160"/>
      <c r="D977" s="401"/>
      <c r="E977" s="414"/>
      <c r="F977" s="414"/>
      <c r="G977" s="160"/>
      <c r="H977" s="160"/>
      <c r="I977" s="160"/>
      <c r="J977" s="10"/>
      <c r="K977" s="2"/>
      <c r="L977" s="2"/>
      <c r="M977" s="2"/>
      <c r="N977" s="3"/>
    </row>
    <row r="978">
      <c r="A978" s="400"/>
      <c r="B978" s="160"/>
      <c r="C978" s="160"/>
      <c r="D978" s="401"/>
      <c r="E978" s="414"/>
      <c r="F978" s="414"/>
      <c r="G978" s="160"/>
      <c r="H978" s="160"/>
      <c r="I978" s="160"/>
      <c r="J978" s="10"/>
      <c r="K978" s="2"/>
      <c r="L978" s="2"/>
      <c r="M978" s="2"/>
      <c r="N978" s="3"/>
    </row>
    <row r="979">
      <c r="A979" s="400"/>
      <c r="B979" s="160"/>
      <c r="C979" s="160"/>
      <c r="D979" s="401"/>
      <c r="E979" s="414"/>
      <c r="F979" s="414"/>
      <c r="G979" s="160"/>
      <c r="H979" s="160"/>
      <c r="I979" s="160"/>
      <c r="J979" s="10"/>
      <c r="K979" s="2"/>
      <c r="L979" s="2"/>
      <c r="M979" s="2"/>
      <c r="N979" s="3"/>
    </row>
    <row r="980">
      <c r="A980" s="400"/>
      <c r="B980" s="160"/>
      <c r="C980" s="160"/>
      <c r="D980" s="401"/>
      <c r="E980" s="414"/>
      <c r="F980" s="414"/>
      <c r="G980" s="160"/>
      <c r="H980" s="160"/>
      <c r="I980" s="160"/>
      <c r="J980" s="10"/>
      <c r="K980" s="2"/>
      <c r="L980" s="2"/>
      <c r="M980" s="2"/>
      <c r="N980" s="3"/>
    </row>
    <row r="981">
      <c r="A981" s="400"/>
      <c r="B981" s="160"/>
      <c r="C981" s="160"/>
      <c r="D981" s="401"/>
      <c r="E981" s="414"/>
      <c r="F981" s="414"/>
      <c r="G981" s="160"/>
      <c r="H981" s="160"/>
      <c r="I981" s="160"/>
      <c r="J981" s="10"/>
      <c r="K981" s="2"/>
      <c r="L981" s="2"/>
      <c r="M981" s="2"/>
      <c r="N981" s="3"/>
    </row>
    <row r="982">
      <c r="A982" s="400"/>
      <c r="B982" s="160"/>
      <c r="C982" s="160"/>
      <c r="D982" s="401"/>
      <c r="E982" s="414"/>
      <c r="F982" s="414"/>
      <c r="G982" s="160"/>
      <c r="H982" s="160"/>
      <c r="I982" s="160"/>
      <c r="J982" s="10"/>
      <c r="K982" s="2"/>
      <c r="L982" s="2"/>
      <c r="M982" s="2"/>
      <c r="N982" s="3"/>
    </row>
    <row r="983">
      <c r="A983" s="400"/>
      <c r="B983" s="160"/>
      <c r="C983" s="160"/>
      <c r="D983" s="401"/>
      <c r="E983" s="414"/>
      <c r="F983" s="414"/>
      <c r="G983" s="160"/>
      <c r="H983" s="160"/>
      <c r="I983" s="160"/>
      <c r="J983" s="10"/>
      <c r="K983" s="2"/>
      <c r="L983" s="2"/>
      <c r="M983" s="2"/>
      <c r="N983" s="3"/>
    </row>
    <row r="984">
      <c r="A984" s="400"/>
      <c r="B984" s="160"/>
      <c r="C984" s="160"/>
      <c r="D984" s="401"/>
      <c r="E984" s="414"/>
      <c r="F984" s="414"/>
      <c r="G984" s="160"/>
      <c r="H984" s="160"/>
      <c r="I984" s="160"/>
      <c r="J984" s="10"/>
      <c r="K984" s="2"/>
      <c r="L984" s="2"/>
      <c r="M984" s="2"/>
      <c r="N984" s="3"/>
    </row>
    <row r="985">
      <c r="A985" s="400"/>
      <c r="B985" s="160"/>
      <c r="C985" s="160"/>
      <c r="D985" s="401"/>
      <c r="E985" s="414"/>
      <c r="F985" s="414"/>
      <c r="G985" s="160"/>
      <c r="H985" s="160"/>
      <c r="I985" s="160"/>
      <c r="J985" s="10"/>
      <c r="K985" s="2"/>
      <c r="L985" s="2"/>
      <c r="M985" s="2"/>
      <c r="N985" s="3"/>
    </row>
    <row r="986">
      <c r="A986" s="400"/>
      <c r="B986" s="160"/>
      <c r="C986" s="160"/>
      <c r="D986" s="401"/>
      <c r="E986" s="414"/>
      <c r="F986" s="414"/>
      <c r="G986" s="160"/>
      <c r="H986" s="160"/>
      <c r="I986" s="160"/>
      <c r="J986" s="10"/>
      <c r="K986" s="2"/>
      <c r="L986" s="2"/>
      <c r="M986" s="2"/>
      <c r="N986" s="3"/>
    </row>
    <row r="987">
      <c r="A987" s="400"/>
      <c r="B987" s="160"/>
      <c r="C987" s="160"/>
      <c r="D987" s="401"/>
      <c r="E987" s="414"/>
      <c r="F987" s="414"/>
      <c r="G987" s="160"/>
      <c r="H987" s="160"/>
      <c r="I987" s="160"/>
      <c r="J987" s="10"/>
      <c r="K987" s="2"/>
      <c r="L987" s="2"/>
      <c r="M987" s="2"/>
      <c r="N987" s="3"/>
    </row>
    <row r="988">
      <c r="A988" s="400"/>
      <c r="B988" s="160"/>
      <c r="C988" s="160"/>
      <c r="D988" s="401"/>
      <c r="E988" s="414"/>
      <c r="F988" s="414"/>
      <c r="G988" s="160"/>
      <c r="H988" s="160"/>
      <c r="I988" s="160"/>
      <c r="J988" s="10"/>
      <c r="K988" s="2"/>
      <c r="L988" s="2"/>
      <c r="M988" s="2"/>
      <c r="N988" s="3"/>
    </row>
    <row r="989">
      <c r="A989" s="400"/>
      <c r="B989" s="160"/>
      <c r="C989" s="160"/>
      <c r="D989" s="401"/>
      <c r="E989" s="414"/>
      <c r="F989" s="414"/>
      <c r="G989" s="160"/>
      <c r="H989" s="160"/>
      <c r="I989" s="160"/>
      <c r="J989" s="10"/>
      <c r="K989" s="2"/>
      <c r="L989" s="2"/>
      <c r="M989" s="2"/>
      <c r="N989" s="3"/>
    </row>
    <row r="990">
      <c r="A990" s="400"/>
      <c r="B990" s="160"/>
      <c r="C990" s="160"/>
      <c r="D990" s="401"/>
      <c r="E990" s="414"/>
      <c r="F990" s="414"/>
      <c r="G990" s="160"/>
      <c r="H990" s="160"/>
      <c r="I990" s="160"/>
      <c r="J990" s="10"/>
      <c r="K990" s="2"/>
      <c r="L990" s="2"/>
      <c r="M990" s="2"/>
      <c r="N990" s="3"/>
    </row>
    <row r="991">
      <c r="A991" s="400"/>
      <c r="B991" s="160"/>
      <c r="C991" s="160"/>
      <c r="D991" s="401"/>
      <c r="E991" s="414"/>
      <c r="F991" s="414"/>
      <c r="G991" s="160"/>
      <c r="H991" s="160"/>
      <c r="I991" s="160"/>
      <c r="J991" s="10"/>
      <c r="K991" s="2"/>
      <c r="L991" s="2"/>
      <c r="M991" s="2"/>
      <c r="N991" s="3"/>
    </row>
    <row r="992">
      <c r="A992" s="400"/>
      <c r="B992" s="160"/>
      <c r="C992" s="160"/>
      <c r="D992" s="401"/>
      <c r="E992" s="414"/>
      <c r="F992" s="414"/>
      <c r="G992" s="160"/>
      <c r="H992" s="160"/>
      <c r="I992" s="160"/>
      <c r="J992" s="10"/>
      <c r="K992" s="2"/>
      <c r="L992" s="2"/>
      <c r="M992" s="2"/>
      <c r="N992" s="3"/>
    </row>
    <row r="993">
      <c r="A993" s="400"/>
      <c r="B993" s="160"/>
      <c r="C993" s="160"/>
      <c r="D993" s="401"/>
      <c r="E993" s="414"/>
      <c r="F993" s="414"/>
      <c r="G993" s="160"/>
      <c r="H993" s="160"/>
      <c r="I993" s="160"/>
      <c r="J993" s="10"/>
      <c r="K993" s="2"/>
      <c r="L993" s="2"/>
      <c r="M993" s="2"/>
      <c r="N993" s="3"/>
    </row>
    <row r="994">
      <c r="A994" s="400"/>
      <c r="B994" s="160"/>
      <c r="C994" s="160"/>
      <c r="D994" s="401"/>
      <c r="E994" s="414"/>
      <c r="F994" s="414"/>
      <c r="G994" s="160"/>
      <c r="H994" s="160"/>
      <c r="I994" s="160"/>
      <c r="J994" s="10"/>
      <c r="K994" s="2"/>
      <c r="L994" s="2"/>
      <c r="M994" s="2"/>
      <c r="N994" s="3"/>
    </row>
    <row r="995">
      <c r="A995" s="400"/>
      <c r="B995" s="160"/>
      <c r="C995" s="160"/>
      <c r="D995" s="401"/>
      <c r="E995" s="414"/>
      <c r="F995" s="414"/>
      <c r="G995" s="160"/>
      <c r="H995" s="160"/>
      <c r="I995" s="160"/>
      <c r="J995" s="10"/>
      <c r="K995" s="2"/>
      <c r="L995" s="2"/>
      <c r="M995" s="2"/>
      <c r="N995" s="3"/>
    </row>
    <row r="996">
      <c r="A996" s="400"/>
      <c r="B996" s="160"/>
      <c r="C996" s="160"/>
      <c r="D996" s="401"/>
      <c r="E996" s="414"/>
      <c r="F996" s="414"/>
      <c r="G996" s="160"/>
      <c r="H996" s="160"/>
      <c r="I996" s="160"/>
      <c r="J996" s="10"/>
      <c r="K996" s="2"/>
      <c r="L996" s="2"/>
      <c r="M996" s="2"/>
      <c r="N996" s="3"/>
    </row>
    <row r="997">
      <c r="A997" s="400"/>
      <c r="B997" s="160"/>
      <c r="C997" s="160"/>
      <c r="D997" s="401"/>
      <c r="E997" s="414"/>
      <c r="F997" s="414"/>
      <c r="G997" s="160"/>
      <c r="H997" s="160"/>
      <c r="I997" s="160"/>
      <c r="J997" s="10"/>
      <c r="K997" s="2"/>
      <c r="L997" s="2"/>
      <c r="M997" s="2"/>
      <c r="N997" s="3"/>
    </row>
    <row r="998">
      <c r="A998" s="400"/>
      <c r="B998" s="160"/>
      <c r="C998" s="160"/>
      <c r="D998" s="401"/>
      <c r="E998" s="414"/>
      <c r="F998" s="414"/>
      <c r="G998" s="160"/>
      <c r="H998" s="160"/>
      <c r="I998" s="160"/>
      <c r="J998" s="10"/>
      <c r="K998" s="2"/>
      <c r="L998" s="2"/>
      <c r="M998" s="2"/>
      <c r="N998" s="3"/>
    </row>
    <row r="999">
      <c r="A999" s="400"/>
      <c r="B999" s="160"/>
      <c r="C999" s="160"/>
      <c r="D999" s="401"/>
      <c r="E999" s="414"/>
      <c r="F999" s="414"/>
      <c r="G999" s="160"/>
      <c r="H999" s="160"/>
      <c r="I999" s="160"/>
      <c r="J999" s="10"/>
      <c r="K999" s="2"/>
      <c r="L999" s="2"/>
      <c r="M999" s="2"/>
      <c r="N999" s="3"/>
    </row>
    <row r="1000">
      <c r="A1000" s="400"/>
      <c r="B1000" s="160"/>
      <c r="C1000" s="160"/>
      <c r="D1000" s="401"/>
      <c r="E1000" s="414"/>
      <c r="F1000" s="414"/>
      <c r="G1000" s="160"/>
      <c r="H1000" s="160"/>
      <c r="I1000" s="160"/>
      <c r="J1000" s="10"/>
      <c r="K1000" s="2"/>
      <c r="L1000" s="2"/>
      <c r="M1000" s="2"/>
      <c r="N1000" s="3"/>
    </row>
    <row r="1001">
      <c r="A1001" s="400"/>
      <c r="B1001" s="160"/>
      <c r="C1001" s="160"/>
      <c r="D1001" s="401"/>
      <c r="E1001" s="414"/>
      <c r="F1001" s="414"/>
      <c r="G1001" s="160"/>
      <c r="H1001" s="160"/>
      <c r="I1001" s="160"/>
      <c r="J1001" s="10"/>
      <c r="K1001" s="2"/>
      <c r="L1001" s="2"/>
      <c r="M1001" s="2"/>
      <c r="N1001" s="3"/>
    </row>
    <row r="1002">
      <c r="A1002" s="400"/>
      <c r="B1002" s="160"/>
      <c r="C1002" s="160"/>
      <c r="D1002" s="401"/>
      <c r="E1002" s="414"/>
      <c r="F1002" s="414"/>
      <c r="G1002" s="160"/>
      <c r="H1002" s="160"/>
      <c r="I1002" s="160"/>
      <c r="J1002" s="10"/>
      <c r="K1002" s="2"/>
      <c r="L1002" s="2"/>
      <c r="M1002" s="2"/>
      <c r="N1002" s="3"/>
    </row>
    <row r="1003">
      <c r="A1003" s="400"/>
      <c r="B1003" s="160"/>
      <c r="C1003" s="160"/>
      <c r="D1003" s="401"/>
      <c r="E1003" s="414"/>
      <c r="F1003" s="414"/>
      <c r="G1003" s="160"/>
      <c r="H1003" s="160"/>
      <c r="I1003" s="160"/>
      <c r="J1003" s="10"/>
      <c r="K1003" s="2"/>
      <c r="L1003" s="2"/>
      <c r="M1003" s="2"/>
      <c r="N1003" s="3"/>
    </row>
    <row r="1004">
      <c r="A1004" s="400"/>
      <c r="B1004" s="160"/>
      <c r="C1004" s="160"/>
      <c r="D1004" s="401"/>
      <c r="E1004" s="414"/>
      <c r="F1004" s="414"/>
      <c r="G1004" s="160"/>
      <c r="H1004" s="160"/>
      <c r="I1004" s="160"/>
      <c r="J1004" s="10"/>
      <c r="K1004" s="2"/>
      <c r="L1004" s="2"/>
      <c r="M1004" s="2"/>
      <c r="N1004" s="3"/>
    </row>
    <row r="1005">
      <c r="A1005" s="400"/>
      <c r="B1005" s="160"/>
      <c r="C1005" s="160"/>
      <c r="D1005" s="401"/>
      <c r="E1005" s="414"/>
      <c r="F1005" s="414"/>
      <c r="G1005" s="160"/>
      <c r="H1005" s="160"/>
      <c r="I1005" s="160"/>
      <c r="J1005" s="10"/>
      <c r="K1005" s="2"/>
      <c r="L1005" s="2"/>
      <c r="M1005" s="2"/>
      <c r="N1005" s="3"/>
    </row>
    <row r="1006">
      <c r="A1006" s="400"/>
      <c r="B1006" s="160"/>
      <c r="C1006" s="160"/>
      <c r="D1006" s="401"/>
      <c r="E1006" s="414"/>
      <c r="F1006" s="414"/>
      <c r="G1006" s="160"/>
      <c r="H1006" s="160"/>
      <c r="I1006" s="160"/>
      <c r="J1006" s="10"/>
      <c r="K1006" s="2"/>
      <c r="L1006" s="2"/>
      <c r="M1006" s="2"/>
      <c r="N1006" s="3"/>
    </row>
    <row r="1007">
      <c r="A1007" s="400"/>
      <c r="B1007" s="160"/>
      <c r="C1007" s="160"/>
      <c r="D1007" s="401"/>
      <c r="E1007" s="414"/>
      <c r="F1007" s="414"/>
      <c r="G1007" s="160"/>
      <c r="H1007" s="160"/>
      <c r="I1007" s="160"/>
      <c r="J1007" s="10"/>
      <c r="K1007" s="2"/>
      <c r="L1007" s="2"/>
      <c r="M1007" s="2"/>
      <c r="N1007" s="3"/>
    </row>
    <row r="1008">
      <c r="A1008" s="400"/>
      <c r="B1008" s="160"/>
      <c r="C1008" s="160"/>
      <c r="D1008" s="401"/>
      <c r="E1008" s="414"/>
      <c r="F1008" s="414"/>
      <c r="G1008" s="160"/>
      <c r="H1008" s="160"/>
      <c r="I1008" s="160"/>
      <c r="J1008" s="10"/>
      <c r="K1008" s="2"/>
      <c r="L1008" s="2"/>
      <c r="M1008" s="2"/>
      <c r="N1008" s="3"/>
    </row>
    <row r="1009">
      <c r="A1009" s="400"/>
      <c r="B1009" s="160"/>
      <c r="C1009" s="160"/>
      <c r="D1009" s="401"/>
      <c r="E1009" s="414"/>
      <c r="F1009" s="414"/>
      <c r="G1009" s="160"/>
      <c r="H1009" s="160"/>
      <c r="I1009" s="160"/>
      <c r="J1009" s="10"/>
      <c r="K1009" s="2"/>
      <c r="L1009" s="2"/>
      <c r="M1009" s="2"/>
      <c r="N1009" s="3"/>
    </row>
    <row r="1010">
      <c r="A1010" s="400"/>
      <c r="B1010" s="160"/>
      <c r="C1010" s="160"/>
      <c r="D1010" s="401"/>
      <c r="E1010" s="414"/>
      <c r="F1010" s="414"/>
      <c r="G1010" s="160"/>
      <c r="H1010" s="160"/>
      <c r="I1010" s="160"/>
      <c r="J1010" s="10"/>
      <c r="K1010" s="2"/>
      <c r="L1010" s="2"/>
      <c r="M1010" s="2"/>
      <c r="N1010" s="3"/>
    </row>
    <row r="1011">
      <c r="A1011" s="400"/>
      <c r="B1011" s="160"/>
      <c r="C1011" s="160"/>
      <c r="D1011" s="401"/>
      <c r="E1011" s="414"/>
      <c r="F1011" s="414"/>
      <c r="G1011" s="160"/>
      <c r="H1011" s="160"/>
      <c r="I1011" s="160"/>
      <c r="J1011" s="10"/>
      <c r="K1011" s="2"/>
      <c r="L1011" s="2"/>
      <c r="M1011" s="2"/>
      <c r="N1011" s="3"/>
    </row>
    <row r="1012">
      <c r="A1012" s="400"/>
      <c r="B1012" s="160"/>
      <c r="C1012" s="160"/>
      <c r="D1012" s="401"/>
      <c r="E1012" s="414"/>
      <c r="F1012" s="414"/>
      <c r="G1012" s="160"/>
      <c r="H1012" s="160"/>
      <c r="I1012" s="160"/>
      <c r="J1012" s="10"/>
      <c r="K1012" s="2"/>
      <c r="L1012" s="2"/>
      <c r="M1012" s="2"/>
      <c r="N1012" s="3"/>
    </row>
    <row r="1013">
      <c r="A1013" s="400"/>
      <c r="B1013" s="160"/>
      <c r="C1013" s="160"/>
      <c r="D1013" s="401"/>
      <c r="E1013" s="414"/>
      <c r="F1013" s="414"/>
      <c r="G1013" s="160"/>
      <c r="H1013" s="160"/>
      <c r="I1013" s="160"/>
      <c r="J1013" s="10"/>
      <c r="K1013" s="2"/>
      <c r="L1013" s="2"/>
      <c r="M1013" s="2"/>
      <c r="N1013" s="3"/>
    </row>
    <row r="1014">
      <c r="A1014" s="400"/>
      <c r="B1014" s="160"/>
      <c r="C1014" s="160"/>
      <c r="D1014" s="401"/>
      <c r="E1014" s="414"/>
      <c r="F1014" s="414"/>
      <c r="G1014" s="160"/>
      <c r="H1014" s="160"/>
      <c r="I1014" s="160"/>
      <c r="J1014" s="10"/>
      <c r="K1014" s="2"/>
      <c r="L1014" s="2"/>
      <c r="M1014" s="2"/>
      <c r="N1014" s="3"/>
    </row>
    <row r="1015">
      <c r="A1015" s="400"/>
      <c r="B1015" s="160"/>
      <c r="C1015" s="160"/>
      <c r="D1015" s="401"/>
      <c r="E1015" s="414"/>
      <c r="F1015" s="414"/>
      <c r="G1015" s="160"/>
      <c r="H1015" s="160"/>
      <c r="I1015" s="160"/>
      <c r="J1015" s="10"/>
      <c r="K1015" s="2"/>
      <c r="L1015" s="2"/>
      <c r="M1015" s="2"/>
      <c r="N1015" s="3"/>
    </row>
    <row r="1016">
      <c r="A1016" s="400"/>
      <c r="B1016" s="160"/>
      <c r="C1016" s="160"/>
      <c r="D1016" s="401"/>
      <c r="E1016" s="414"/>
      <c r="F1016" s="414"/>
      <c r="G1016" s="160"/>
      <c r="H1016" s="160"/>
      <c r="I1016" s="160"/>
      <c r="J1016" s="10"/>
      <c r="K1016" s="2"/>
      <c r="L1016" s="2"/>
      <c r="M1016" s="2"/>
      <c r="N1016" s="3"/>
    </row>
    <row r="1017">
      <c r="A1017" s="400"/>
      <c r="B1017" s="160"/>
      <c r="C1017" s="160"/>
      <c r="D1017" s="401"/>
      <c r="E1017" s="414"/>
      <c r="F1017" s="414"/>
      <c r="G1017" s="160"/>
      <c r="H1017" s="160"/>
      <c r="I1017" s="160"/>
      <c r="J1017" s="10"/>
      <c r="K1017" s="2"/>
      <c r="L1017" s="2"/>
      <c r="M1017" s="2"/>
      <c r="N1017" s="3"/>
    </row>
    <row r="1018">
      <c r="A1018" s="400"/>
      <c r="B1018" s="160"/>
      <c r="C1018" s="160"/>
      <c r="D1018" s="401"/>
      <c r="E1018" s="414"/>
      <c r="F1018" s="414"/>
      <c r="G1018" s="160"/>
      <c r="H1018" s="160"/>
      <c r="I1018" s="160"/>
      <c r="J1018" s="10"/>
      <c r="K1018" s="2"/>
      <c r="L1018" s="2"/>
      <c r="M1018" s="2"/>
      <c r="N1018" s="3"/>
    </row>
    <row r="1019">
      <c r="A1019" s="400"/>
      <c r="B1019" s="160"/>
      <c r="C1019" s="160"/>
      <c r="D1019" s="401"/>
      <c r="E1019" s="414"/>
      <c r="F1019" s="414"/>
      <c r="G1019" s="160"/>
      <c r="H1019" s="160"/>
      <c r="I1019" s="160"/>
      <c r="J1019" s="10"/>
      <c r="K1019" s="2"/>
      <c r="L1019" s="2"/>
      <c r="M1019" s="2"/>
      <c r="N1019" s="3"/>
    </row>
    <row r="1020">
      <c r="A1020" s="400"/>
      <c r="B1020" s="160"/>
      <c r="C1020" s="160"/>
      <c r="D1020" s="401"/>
      <c r="E1020" s="414"/>
      <c r="F1020" s="414"/>
      <c r="G1020" s="160"/>
      <c r="H1020" s="160"/>
      <c r="I1020" s="160"/>
      <c r="J1020" s="10"/>
      <c r="K1020" s="2"/>
      <c r="L1020" s="2"/>
      <c r="M1020" s="2"/>
      <c r="N1020" s="3"/>
    </row>
    <row r="1021">
      <c r="A1021" s="400"/>
      <c r="B1021" s="160"/>
      <c r="C1021" s="160"/>
      <c r="D1021" s="401"/>
      <c r="E1021" s="414"/>
      <c r="F1021" s="414"/>
      <c r="G1021" s="160"/>
      <c r="H1021" s="160"/>
      <c r="I1021" s="160"/>
      <c r="J1021" s="10"/>
      <c r="K1021" s="2"/>
      <c r="L1021" s="2"/>
      <c r="M1021" s="2"/>
      <c r="N1021" s="3"/>
    </row>
    <row r="1022">
      <c r="A1022" s="400"/>
      <c r="B1022" s="160"/>
      <c r="C1022" s="160"/>
      <c r="D1022" s="401"/>
      <c r="E1022" s="414"/>
      <c r="F1022" s="414"/>
      <c r="G1022" s="160"/>
      <c r="H1022" s="160"/>
      <c r="I1022" s="160"/>
      <c r="J1022" s="10"/>
      <c r="K1022" s="2"/>
      <c r="L1022" s="2"/>
      <c r="M1022" s="2"/>
      <c r="N1022" s="3"/>
    </row>
    <row r="1023">
      <c r="A1023" s="400"/>
      <c r="B1023" s="160"/>
      <c r="C1023" s="160"/>
      <c r="D1023" s="401"/>
      <c r="E1023" s="414"/>
      <c r="F1023" s="414"/>
      <c r="G1023" s="160"/>
      <c r="H1023" s="160"/>
      <c r="I1023" s="160"/>
      <c r="J1023" s="10"/>
      <c r="K1023" s="2"/>
      <c r="L1023" s="2"/>
      <c r="M1023" s="2"/>
      <c r="N1023" s="3"/>
    </row>
    <row r="1024">
      <c r="A1024" s="400"/>
      <c r="B1024" s="160"/>
      <c r="C1024" s="160"/>
      <c r="D1024" s="401"/>
      <c r="E1024" s="414"/>
      <c r="F1024" s="414"/>
      <c r="G1024" s="160"/>
      <c r="H1024" s="160"/>
      <c r="I1024" s="160"/>
      <c r="J1024" s="10"/>
      <c r="K1024" s="2"/>
      <c r="L1024" s="2"/>
      <c r="M1024" s="2"/>
      <c r="N1024" s="3"/>
    </row>
    <row r="1025">
      <c r="A1025" s="400"/>
      <c r="B1025" s="160"/>
      <c r="C1025" s="160"/>
      <c r="D1025" s="401"/>
      <c r="E1025" s="414"/>
      <c r="F1025" s="414"/>
      <c r="G1025" s="160"/>
      <c r="H1025" s="160"/>
      <c r="I1025" s="160"/>
      <c r="J1025" s="10"/>
      <c r="K1025" s="2"/>
      <c r="L1025" s="2"/>
      <c r="M1025" s="2"/>
      <c r="N1025" s="3"/>
    </row>
    <row r="1026">
      <c r="A1026" s="400"/>
      <c r="B1026" s="160"/>
      <c r="C1026" s="160"/>
      <c r="D1026" s="401"/>
      <c r="E1026" s="414"/>
      <c r="F1026" s="414"/>
      <c r="G1026" s="160"/>
      <c r="H1026" s="160"/>
      <c r="I1026" s="160"/>
      <c r="J1026" s="10"/>
      <c r="K1026" s="2"/>
      <c r="L1026" s="2"/>
      <c r="M1026" s="2"/>
      <c r="N1026" s="3"/>
    </row>
    <row r="1027">
      <c r="A1027" s="400"/>
      <c r="B1027" s="160"/>
      <c r="C1027" s="160"/>
      <c r="D1027" s="401"/>
      <c r="E1027" s="414"/>
      <c r="F1027" s="414"/>
      <c r="G1027" s="160"/>
      <c r="H1027" s="160"/>
      <c r="I1027" s="160"/>
      <c r="J1027" s="10"/>
      <c r="K1027" s="2"/>
      <c r="L1027" s="2"/>
      <c r="M1027" s="2"/>
      <c r="N1027" s="3"/>
    </row>
    <row r="1028">
      <c r="A1028" s="400"/>
      <c r="B1028" s="160"/>
      <c r="C1028" s="160"/>
      <c r="D1028" s="401"/>
      <c r="E1028" s="414"/>
      <c r="F1028" s="414"/>
      <c r="G1028" s="160"/>
      <c r="H1028" s="160"/>
      <c r="I1028" s="160"/>
      <c r="J1028" s="10"/>
      <c r="K1028" s="2"/>
      <c r="L1028" s="2"/>
      <c r="M1028" s="2"/>
      <c r="N1028" s="3"/>
    </row>
    <row r="1029">
      <c r="A1029" s="400"/>
      <c r="B1029" s="160"/>
      <c r="C1029" s="160"/>
      <c r="D1029" s="401"/>
      <c r="E1029" s="414"/>
      <c r="F1029" s="414"/>
      <c r="G1029" s="160"/>
      <c r="H1029" s="160"/>
      <c r="I1029" s="160"/>
      <c r="J1029" s="10"/>
      <c r="K1029" s="2"/>
      <c r="L1029" s="2"/>
      <c r="M1029" s="2"/>
      <c r="N1029" s="3"/>
    </row>
    <row r="1030">
      <c r="A1030" s="400"/>
      <c r="B1030" s="160"/>
      <c r="C1030" s="160"/>
      <c r="D1030" s="401"/>
      <c r="E1030" s="414"/>
      <c r="F1030" s="414"/>
      <c r="G1030" s="160"/>
      <c r="H1030" s="160"/>
      <c r="I1030" s="160"/>
      <c r="J1030" s="10"/>
      <c r="K1030" s="2"/>
      <c r="L1030" s="2"/>
      <c r="M1030" s="2"/>
      <c r="N1030" s="3"/>
    </row>
    <row r="1031">
      <c r="A1031" s="400"/>
      <c r="B1031" s="160"/>
      <c r="C1031" s="160"/>
      <c r="D1031" s="401"/>
      <c r="E1031" s="414"/>
      <c r="F1031" s="414"/>
      <c r="G1031" s="160"/>
      <c r="H1031" s="160"/>
      <c r="I1031" s="160"/>
      <c r="J1031" s="10"/>
      <c r="K1031" s="2"/>
      <c r="L1031" s="2"/>
      <c r="M1031" s="2"/>
      <c r="N1031" s="3"/>
    </row>
    <row r="1032">
      <c r="A1032" s="400"/>
      <c r="B1032" s="160"/>
      <c r="C1032" s="160"/>
      <c r="D1032" s="401"/>
      <c r="E1032" s="414"/>
      <c r="F1032" s="414"/>
      <c r="G1032" s="160"/>
      <c r="H1032" s="160"/>
      <c r="I1032" s="160"/>
      <c r="J1032" s="10"/>
      <c r="K1032" s="2"/>
      <c r="L1032" s="2"/>
      <c r="M1032" s="2"/>
      <c r="N1032" s="3"/>
    </row>
    <row r="1033">
      <c r="A1033" s="400"/>
      <c r="B1033" s="160"/>
      <c r="C1033" s="160"/>
      <c r="D1033" s="401"/>
      <c r="E1033" s="414"/>
      <c r="F1033" s="414"/>
      <c r="G1033" s="160"/>
      <c r="H1033" s="160"/>
      <c r="I1033" s="160"/>
      <c r="J1033" s="10"/>
      <c r="K1033" s="2"/>
      <c r="L1033" s="2"/>
      <c r="M1033" s="2"/>
      <c r="N1033" s="3"/>
    </row>
    <row r="1034">
      <c r="A1034" s="400"/>
      <c r="B1034" s="160"/>
      <c r="C1034" s="160"/>
      <c r="D1034" s="401"/>
      <c r="E1034" s="414"/>
      <c r="F1034" s="414"/>
      <c r="G1034" s="160"/>
      <c r="H1034" s="160"/>
      <c r="I1034" s="160"/>
      <c r="J1034" s="10"/>
      <c r="K1034" s="2"/>
      <c r="L1034" s="2"/>
      <c r="M1034" s="2"/>
      <c r="N1034" s="3"/>
    </row>
    <row r="1035">
      <c r="A1035" s="400"/>
      <c r="B1035" s="160"/>
      <c r="C1035" s="160"/>
      <c r="D1035" s="401"/>
      <c r="E1035" s="414"/>
      <c r="F1035" s="414"/>
      <c r="G1035" s="160"/>
      <c r="H1035" s="160"/>
      <c r="I1035" s="160"/>
      <c r="J1035" s="10"/>
      <c r="K1035" s="2"/>
      <c r="L1035" s="2"/>
      <c r="M1035" s="2"/>
      <c r="N1035" s="3"/>
    </row>
    <row r="1036">
      <c r="A1036" s="400"/>
      <c r="B1036" s="160"/>
      <c r="C1036" s="160"/>
      <c r="D1036" s="401"/>
      <c r="E1036" s="414"/>
      <c r="F1036" s="414"/>
      <c r="G1036" s="160"/>
      <c r="H1036" s="160"/>
      <c r="I1036" s="160"/>
      <c r="J1036" s="10"/>
      <c r="K1036" s="2"/>
      <c r="L1036" s="2"/>
      <c r="M1036" s="2"/>
      <c r="N1036" s="3"/>
    </row>
    <row r="1037">
      <c r="A1037" s="400"/>
      <c r="B1037" s="160"/>
      <c r="C1037" s="160"/>
      <c r="D1037" s="401"/>
      <c r="E1037" s="414"/>
      <c r="F1037" s="414"/>
      <c r="G1037" s="160"/>
      <c r="H1037" s="160"/>
      <c r="I1037" s="160"/>
      <c r="J1037" s="10"/>
      <c r="K1037" s="2"/>
      <c r="L1037" s="2"/>
      <c r="M1037" s="2"/>
      <c r="N1037" s="3"/>
    </row>
    <row r="1038">
      <c r="A1038" s="400"/>
      <c r="B1038" s="160"/>
      <c r="C1038" s="160"/>
      <c r="D1038" s="401"/>
      <c r="E1038" s="414"/>
      <c r="F1038" s="414"/>
      <c r="G1038" s="160"/>
      <c r="H1038" s="160"/>
      <c r="I1038" s="160"/>
      <c r="J1038" s="10"/>
      <c r="K1038" s="2"/>
      <c r="L1038" s="2"/>
      <c r="M1038" s="2"/>
      <c r="N1038" s="3"/>
    </row>
    <row r="1039">
      <c r="A1039" s="400"/>
      <c r="B1039" s="160"/>
      <c r="C1039" s="160"/>
      <c r="D1039" s="401"/>
      <c r="E1039" s="414"/>
      <c r="F1039" s="414"/>
      <c r="G1039" s="160"/>
      <c r="H1039" s="160"/>
      <c r="I1039" s="160"/>
      <c r="J1039" s="10"/>
      <c r="K1039" s="2"/>
      <c r="L1039" s="2"/>
      <c r="M1039" s="2"/>
      <c r="N1039" s="3"/>
    </row>
    <row r="1040">
      <c r="A1040" s="400"/>
      <c r="B1040" s="160"/>
      <c r="C1040" s="160"/>
      <c r="D1040" s="401"/>
      <c r="E1040" s="414"/>
      <c r="F1040" s="414"/>
      <c r="G1040" s="160"/>
      <c r="H1040" s="160"/>
      <c r="I1040" s="160"/>
      <c r="J1040" s="10"/>
      <c r="K1040" s="2"/>
      <c r="L1040" s="2"/>
      <c r="M1040" s="2"/>
      <c r="N1040" s="3"/>
    </row>
    <row r="1041">
      <c r="A1041" s="400"/>
      <c r="B1041" s="160"/>
      <c r="C1041" s="160"/>
      <c r="D1041" s="401"/>
      <c r="E1041" s="414"/>
      <c r="F1041" s="414"/>
      <c r="G1041" s="160"/>
      <c r="H1041" s="160"/>
      <c r="I1041" s="160"/>
      <c r="J1041" s="10"/>
      <c r="K1041" s="2"/>
      <c r="L1041" s="2"/>
      <c r="M1041" s="2"/>
      <c r="N1041" s="3"/>
    </row>
    <row r="1042">
      <c r="A1042" s="400"/>
      <c r="B1042" s="160"/>
      <c r="C1042" s="160"/>
      <c r="D1042" s="401"/>
      <c r="E1042" s="414"/>
      <c r="F1042" s="414"/>
      <c r="G1042" s="160"/>
      <c r="H1042" s="160"/>
      <c r="I1042" s="160"/>
      <c r="J1042" s="10"/>
      <c r="K1042" s="2"/>
      <c r="L1042" s="2"/>
      <c r="M1042" s="2"/>
      <c r="N1042" s="3"/>
    </row>
    <row r="1043">
      <c r="A1043" s="400"/>
      <c r="B1043" s="160"/>
      <c r="C1043" s="160"/>
      <c r="D1043" s="401"/>
      <c r="E1043" s="414"/>
      <c r="F1043" s="414"/>
      <c r="G1043" s="160"/>
      <c r="H1043" s="160"/>
      <c r="I1043" s="160"/>
      <c r="J1043" s="10"/>
      <c r="K1043" s="2"/>
      <c r="L1043" s="2"/>
      <c r="M1043" s="2"/>
      <c r="N1043" s="3"/>
    </row>
    <row r="1044">
      <c r="A1044" s="400"/>
      <c r="B1044" s="160"/>
      <c r="C1044" s="160"/>
      <c r="D1044" s="401"/>
      <c r="E1044" s="414"/>
      <c r="F1044" s="414"/>
      <c r="G1044" s="160"/>
      <c r="H1044" s="160"/>
      <c r="I1044" s="160"/>
      <c r="J1044" s="10"/>
      <c r="K1044" s="2"/>
      <c r="L1044" s="2"/>
      <c r="M1044" s="2"/>
      <c r="N1044" s="3"/>
    </row>
    <row r="1045">
      <c r="A1045" s="400"/>
      <c r="B1045" s="160"/>
      <c r="C1045" s="160"/>
      <c r="D1045" s="401"/>
      <c r="E1045" s="414"/>
      <c r="F1045" s="414"/>
      <c r="G1045" s="160"/>
      <c r="H1045" s="160"/>
      <c r="I1045" s="160"/>
      <c r="J1045" s="10"/>
      <c r="K1045" s="2"/>
      <c r="L1045" s="2"/>
      <c r="M1045" s="2"/>
      <c r="N1045" s="3"/>
    </row>
    <row r="1046">
      <c r="A1046" s="400"/>
      <c r="B1046" s="160"/>
      <c r="C1046" s="160"/>
      <c r="D1046" s="401"/>
      <c r="E1046" s="414"/>
      <c r="F1046" s="414"/>
      <c r="G1046" s="160"/>
      <c r="H1046" s="160"/>
      <c r="I1046" s="160"/>
      <c r="J1046" s="10"/>
      <c r="K1046" s="2"/>
      <c r="L1046" s="2"/>
      <c r="M1046" s="2"/>
      <c r="N1046" s="3"/>
    </row>
    <row r="1047">
      <c r="A1047" s="400"/>
      <c r="B1047" s="160"/>
      <c r="C1047" s="160"/>
      <c r="D1047" s="401"/>
      <c r="E1047" s="414"/>
      <c r="F1047" s="414"/>
      <c r="G1047" s="160"/>
      <c r="H1047" s="160"/>
      <c r="I1047" s="160"/>
      <c r="J1047" s="10"/>
      <c r="K1047" s="2"/>
      <c r="L1047" s="2"/>
      <c r="M1047" s="2"/>
      <c r="N1047" s="3"/>
    </row>
    <row r="1048">
      <c r="A1048" s="400"/>
      <c r="B1048" s="160"/>
      <c r="C1048" s="160"/>
      <c r="D1048" s="401"/>
      <c r="E1048" s="414"/>
      <c r="F1048" s="414"/>
      <c r="G1048" s="160"/>
      <c r="H1048" s="160"/>
      <c r="I1048" s="160"/>
      <c r="J1048" s="10"/>
      <c r="K1048" s="2"/>
      <c r="L1048" s="2"/>
      <c r="M1048" s="2"/>
      <c r="N1048" s="3"/>
    </row>
    <row r="1049">
      <c r="A1049" s="400"/>
      <c r="B1049" s="160"/>
      <c r="C1049" s="160"/>
      <c r="D1049" s="401"/>
      <c r="E1049" s="414"/>
      <c r="F1049" s="414"/>
      <c r="G1049" s="160"/>
      <c r="H1049" s="160"/>
      <c r="I1049" s="160"/>
      <c r="J1049" s="10"/>
      <c r="K1049" s="2"/>
      <c r="L1049" s="2"/>
      <c r="M1049" s="2"/>
      <c r="N1049" s="3"/>
    </row>
    <row r="1050">
      <c r="A1050" s="400"/>
      <c r="B1050" s="160"/>
      <c r="C1050" s="160"/>
      <c r="D1050" s="401"/>
      <c r="E1050" s="414"/>
      <c r="F1050" s="414"/>
      <c r="G1050" s="160"/>
      <c r="H1050" s="160"/>
      <c r="I1050" s="160"/>
      <c r="J1050" s="10"/>
      <c r="K1050" s="2"/>
      <c r="L1050" s="2"/>
      <c r="M1050" s="2"/>
      <c r="N1050" s="3"/>
    </row>
    <row r="1051">
      <c r="A1051" s="400"/>
      <c r="B1051" s="160"/>
      <c r="C1051" s="160"/>
      <c r="D1051" s="401"/>
      <c r="E1051" s="414"/>
      <c r="F1051" s="414"/>
      <c r="G1051" s="160"/>
      <c r="H1051" s="160"/>
      <c r="I1051" s="160"/>
      <c r="J1051" s="10"/>
      <c r="K1051" s="2"/>
      <c r="L1051" s="2"/>
      <c r="M1051" s="2"/>
      <c r="N1051" s="3"/>
    </row>
    <row r="1052">
      <c r="A1052" s="400"/>
      <c r="B1052" s="160"/>
      <c r="C1052" s="160"/>
      <c r="D1052" s="401"/>
      <c r="E1052" s="414"/>
      <c r="F1052" s="414"/>
      <c r="G1052" s="160"/>
      <c r="H1052" s="160"/>
      <c r="I1052" s="160"/>
      <c r="J1052" s="10"/>
      <c r="K1052" s="2"/>
      <c r="L1052" s="2"/>
      <c r="M1052" s="2"/>
      <c r="N1052" s="3"/>
    </row>
    <row r="1053">
      <c r="A1053" s="400"/>
      <c r="B1053" s="160"/>
      <c r="C1053" s="160"/>
      <c r="D1053" s="401"/>
      <c r="E1053" s="414"/>
      <c r="F1053" s="414"/>
      <c r="G1053" s="160"/>
      <c r="H1053" s="160"/>
      <c r="I1053" s="160"/>
      <c r="J1053" s="10"/>
      <c r="K1053" s="2"/>
      <c r="L1053" s="2"/>
      <c r="M1053" s="2"/>
      <c r="N1053" s="3"/>
    </row>
    <row r="1054">
      <c r="A1054" s="400"/>
      <c r="B1054" s="160"/>
      <c r="C1054" s="160"/>
      <c r="D1054" s="401"/>
      <c r="E1054" s="414"/>
      <c r="F1054" s="414"/>
      <c r="G1054" s="160"/>
      <c r="H1054" s="160"/>
      <c r="I1054" s="160"/>
      <c r="J1054" s="10"/>
      <c r="K1054" s="2"/>
      <c r="L1054" s="2"/>
      <c r="M1054" s="2"/>
      <c r="N1054" s="3"/>
    </row>
    <row r="1055">
      <c r="A1055" s="400"/>
      <c r="B1055" s="160"/>
      <c r="C1055" s="160"/>
      <c r="D1055" s="401"/>
      <c r="E1055" s="414"/>
      <c r="F1055" s="414"/>
      <c r="G1055" s="160"/>
      <c r="H1055" s="160"/>
      <c r="I1055" s="160"/>
      <c r="J1055" s="10"/>
      <c r="K1055" s="2"/>
      <c r="L1055" s="2"/>
      <c r="M1055" s="2"/>
      <c r="N1055" s="3"/>
    </row>
    <row r="1056">
      <c r="A1056" s="400"/>
      <c r="B1056" s="160"/>
      <c r="C1056" s="160"/>
      <c r="D1056" s="401"/>
      <c r="E1056" s="414"/>
      <c r="F1056" s="414"/>
      <c r="G1056" s="160"/>
      <c r="H1056" s="160"/>
      <c r="I1056" s="160"/>
      <c r="J1056" s="10"/>
      <c r="K1056" s="2"/>
      <c r="L1056" s="2"/>
      <c r="M1056" s="2"/>
      <c r="N1056" s="3"/>
    </row>
    <row r="1057">
      <c r="A1057" s="400"/>
      <c r="B1057" s="160"/>
      <c r="C1057" s="160"/>
      <c r="D1057" s="401"/>
      <c r="E1057" s="414"/>
      <c r="F1057" s="414"/>
      <c r="G1057" s="160"/>
      <c r="H1057" s="160"/>
      <c r="I1057" s="160"/>
      <c r="J1057" s="10"/>
      <c r="K1057" s="2"/>
      <c r="L1057" s="2"/>
      <c r="M1057" s="2"/>
      <c r="N1057" s="3"/>
    </row>
    <row r="1058">
      <c r="A1058" s="400"/>
      <c r="B1058" s="160"/>
      <c r="C1058" s="160"/>
      <c r="D1058" s="401"/>
      <c r="E1058" s="414"/>
      <c r="F1058" s="414"/>
      <c r="G1058" s="160"/>
      <c r="H1058" s="160"/>
      <c r="I1058" s="160"/>
      <c r="J1058" s="10"/>
      <c r="K1058" s="2"/>
      <c r="L1058" s="2"/>
      <c r="M1058" s="2"/>
      <c r="N1058" s="3"/>
    </row>
    <row r="1059">
      <c r="A1059" s="400"/>
      <c r="B1059" s="160"/>
      <c r="C1059" s="160"/>
      <c r="D1059" s="401"/>
      <c r="E1059" s="414"/>
      <c r="F1059" s="414"/>
      <c r="G1059" s="160"/>
      <c r="H1059" s="160"/>
      <c r="I1059" s="160"/>
      <c r="J1059" s="10"/>
      <c r="K1059" s="2"/>
      <c r="L1059" s="2"/>
      <c r="M1059" s="2"/>
      <c r="N1059" s="3"/>
    </row>
    <row r="1060">
      <c r="A1060" s="400"/>
      <c r="B1060" s="160"/>
      <c r="C1060" s="160"/>
      <c r="D1060" s="401"/>
      <c r="E1060" s="414"/>
      <c r="F1060" s="414"/>
      <c r="G1060" s="160"/>
      <c r="H1060" s="160"/>
      <c r="I1060" s="160"/>
      <c r="J1060" s="10"/>
      <c r="K1060" s="2"/>
      <c r="L1060" s="2"/>
      <c r="M1060" s="2"/>
      <c r="N1060" s="3"/>
    </row>
    <row r="1061">
      <c r="A1061" s="400"/>
      <c r="B1061" s="160"/>
      <c r="C1061" s="160"/>
      <c r="D1061" s="401"/>
      <c r="E1061" s="414"/>
      <c r="F1061" s="414"/>
      <c r="G1061" s="160"/>
      <c r="H1061" s="160"/>
      <c r="I1061" s="160"/>
      <c r="J1061" s="10"/>
      <c r="K1061" s="2"/>
      <c r="L1061" s="2"/>
      <c r="M1061" s="2"/>
      <c r="N1061" s="3"/>
    </row>
    <row r="1062">
      <c r="A1062" s="400"/>
      <c r="B1062" s="160"/>
      <c r="C1062" s="160"/>
      <c r="D1062" s="401"/>
      <c r="E1062" s="414"/>
      <c r="F1062" s="414"/>
      <c r="G1062" s="160"/>
      <c r="H1062" s="160"/>
      <c r="I1062" s="160"/>
      <c r="J1062" s="10"/>
      <c r="K1062" s="2"/>
      <c r="L1062" s="2"/>
      <c r="M1062" s="2"/>
      <c r="N1062" s="3"/>
    </row>
    <row r="1063">
      <c r="A1063" s="400"/>
      <c r="B1063" s="160"/>
      <c r="C1063" s="160"/>
      <c r="D1063" s="401"/>
      <c r="E1063" s="414"/>
      <c r="F1063" s="414"/>
      <c r="G1063" s="160"/>
      <c r="H1063" s="160"/>
      <c r="I1063" s="160"/>
      <c r="J1063" s="10"/>
      <c r="K1063" s="2"/>
      <c r="L1063" s="2"/>
      <c r="M1063" s="2"/>
      <c r="N1063" s="3"/>
    </row>
    <row r="1064">
      <c r="A1064" s="400"/>
      <c r="B1064" s="160"/>
      <c r="C1064" s="160"/>
      <c r="D1064" s="401"/>
      <c r="E1064" s="414"/>
      <c r="F1064" s="414"/>
      <c r="G1064" s="160"/>
      <c r="H1064" s="160"/>
      <c r="I1064" s="160"/>
      <c r="J1064" s="10"/>
      <c r="K1064" s="2"/>
      <c r="L1064" s="2"/>
      <c r="M1064" s="2"/>
      <c r="N1064" s="3"/>
    </row>
    <row r="1065">
      <c r="A1065" s="400"/>
      <c r="B1065" s="160"/>
      <c r="C1065" s="160"/>
      <c r="D1065" s="401"/>
      <c r="E1065" s="414"/>
      <c r="F1065" s="414"/>
      <c r="G1065" s="160"/>
      <c r="H1065" s="160"/>
      <c r="I1065" s="160"/>
      <c r="J1065" s="10"/>
      <c r="K1065" s="2"/>
      <c r="L1065" s="2"/>
      <c r="M1065" s="2"/>
      <c r="N1065" s="3"/>
    </row>
    <row r="1066">
      <c r="A1066" s="400"/>
      <c r="B1066" s="160"/>
      <c r="C1066" s="160"/>
      <c r="D1066" s="401"/>
      <c r="E1066" s="414"/>
      <c r="F1066" s="414"/>
      <c r="G1066" s="160"/>
      <c r="H1066" s="160"/>
      <c r="I1066" s="160"/>
      <c r="J1066" s="10"/>
      <c r="K1066" s="2"/>
      <c r="L1066" s="2"/>
      <c r="M1066" s="2"/>
      <c r="N1066" s="3"/>
    </row>
    <row r="1067">
      <c r="A1067" s="400"/>
      <c r="B1067" s="160"/>
      <c r="C1067" s="160"/>
      <c r="D1067" s="401"/>
      <c r="E1067" s="414"/>
      <c r="F1067" s="414"/>
      <c r="G1067" s="160"/>
      <c r="H1067" s="160"/>
      <c r="I1067" s="160"/>
      <c r="J1067" s="10"/>
      <c r="K1067" s="2"/>
      <c r="L1067" s="2"/>
      <c r="M1067" s="2"/>
      <c r="N1067" s="3"/>
    </row>
    <row r="1068">
      <c r="A1068" s="400"/>
      <c r="B1068" s="160"/>
      <c r="C1068" s="160"/>
      <c r="D1068" s="401"/>
      <c r="E1068" s="414"/>
      <c r="F1068" s="414"/>
      <c r="G1068" s="160"/>
      <c r="H1068" s="160"/>
      <c r="I1068" s="160"/>
      <c r="J1068" s="10"/>
      <c r="K1068" s="2"/>
      <c r="L1068" s="2"/>
      <c r="M1068" s="2"/>
      <c r="N1068" s="3"/>
    </row>
    <row r="1069">
      <c r="A1069" s="400"/>
      <c r="B1069" s="160"/>
      <c r="C1069" s="160"/>
      <c r="D1069" s="401"/>
      <c r="E1069" s="414"/>
      <c r="F1069" s="414"/>
      <c r="G1069" s="160"/>
      <c r="H1069" s="160"/>
      <c r="I1069" s="160"/>
      <c r="J1069" s="10"/>
      <c r="K1069" s="2"/>
      <c r="L1069" s="2"/>
      <c r="M1069" s="2"/>
      <c r="N1069" s="3"/>
    </row>
    <row r="1070">
      <c r="A1070" s="400"/>
      <c r="B1070" s="160"/>
      <c r="C1070" s="160"/>
      <c r="D1070" s="401"/>
      <c r="E1070" s="414"/>
      <c r="F1070" s="414"/>
      <c r="G1070" s="160"/>
      <c r="H1070" s="160"/>
      <c r="I1070" s="160"/>
      <c r="J1070" s="10"/>
      <c r="K1070" s="2"/>
      <c r="L1070" s="2"/>
      <c r="M1070" s="2"/>
      <c r="N1070" s="3"/>
    </row>
    <row r="1071">
      <c r="A1071" s="400"/>
      <c r="B1071" s="160"/>
      <c r="C1071" s="160"/>
      <c r="D1071" s="401"/>
      <c r="E1071" s="414"/>
      <c r="F1071" s="414"/>
      <c r="G1071" s="160"/>
      <c r="H1071" s="160"/>
      <c r="I1071" s="160"/>
      <c r="J1071" s="10"/>
      <c r="K1071" s="2"/>
      <c r="L1071" s="2"/>
      <c r="M1071" s="2"/>
      <c r="N1071" s="3"/>
    </row>
  </sheetData>
  <mergeCells count="26">
    <mergeCell ref="A1:J1"/>
    <mergeCell ref="A97:A113"/>
    <mergeCell ref="A114:A129"/>
    <mergeCell ref="A130:A145"/>
    <mergeCell ref="A146:A162"/>
    <mergeCell ref="A163:A179"/>
    <mergeCell ref="A180:A194"/>
    <mergeCell ref="A197:A209"/>
    <mergeCell ref="A210:A223"/>
    <mergeCell ref="A224:A242"/>
    <mergeCell ref="A243:A259"/>
    <mergeCell ref="A260:A279"/>
    <mergeCell ref="A280:A295"/>
    <mergeCell ref="A296:A312"/>
    <mergeCell ref="A448:A460"/>
    <mergeCell ref="A461:A477"/>
    <mergeCell ref="A478:A495"/>
    <mergeCell ref="A496:A511"/>
    <mergeCell ref="A512:A529"/>
    <mergeCell ref="A313:A332"/>
    <mergeCell ref="A333:A352"/>
    <mergeCell ref="A353:A369"/>
    <mergeCell ref="A370:A391"/>
    <mergeCell ref="A392:A411"/>
    <mergeCell ref="A412:A430"/>
    <mergeCell ref="A431:A4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88"/>
    <col customWidth="1" min="2" max="2" width="32.88"/>
    <col customWidth="1" min="3" max="3" width="12.5"/>
    <col customWidth="1" min="4" max="4" width="11.63"/>
    <col customWidth="1" min="5" max="5" width="12.75"/>
    <col customWidth="1" min="6" max="6" width="14.25"/>
    <col customWidth="1" min="7" max="7" width="34.75"/>
    <col customWidth="1" min="8" max="8" width="19.13"/>
    <col customWidth="1" min="9" max="9" width="17.63"/>
    <col customWidth="1" min="10" max="10" width="46.0"/>
    <col customWidth="1" min="11" max="11" width="18.63"/>
    <col customWidth="1" min="12" max="12" width="15.25"/>
    <col customWidth="1" min="13" max="13" width="16.63"/>
    <col customWidth="1" min="14" max="14" width="15.88"/>
    <col customWidth="1" min="15" max="15" width="39.25"/>
  </cols>
  <sheetData>
    <row r="1">
      <c r="A1" s="415" t="s">
        <v>121</v>
      </c>
      <c r="K1" s="2"/>
      <c r="L1" s="2"/>
      <c r="M1" s="2"/>
      <c r="N1" s="3"/>
    </row>
    <row r="2">
      <c r="A2" s="4"/>
      <c r="B2" s="5"/>
      <c r="C2" s="6"/>
      <c r="D2" s="7"/>
      <c r="E2" s="8"/>
      <c r="F2" s="8"/>
      <c r="G2" s="5"/>
      <c r="H2" s="9"/>
      <c r="I2" s="9"/>
      <c r="J2" s="10"/>
      <c r="K2" s="2"/>
      <c r="L2" s="2"/>
      <c r="M2" s="2"/>
      <c r="N2" s="3"/>
    </row>
    <row r="3">
      <c r="A3" s="416" t="s">
        <v>1</v>
      </c>
      <c r="B3" s="417" t="s">
        <v>2</v>
      </c>
      <c r="C3" s="418" t="s">
        <v>3</v>
      </c>
      <c r="D3" s="419" t="s">
        <v>4</v>
      </c>
      <c r="E3" s="418" t="s">
        <v>5</v>
      </c>
      <c r="F3" s="418" t="s">
        <v>6</v>
      </c>
      <c r="G3" s="417" t="s">
        <v>7</v>
      </c>
      <c r="H3" s="420" t="s">
        <v>8</v>
      </c>
      <c r="I3" s="421" t="s">
        <v>9</v>
      </c>
      <c r="J3" s="422" t="s">
        <v>122</v>
      </c>
      <c r="K3" s="423" t="s">
        <v>11</v>
      </c>
      <c r="L3" s="424" t="s">
        <v>12</v>
      </c>
      <c r="M3" s="425" t="s">
        <v>13</v>
      </c>
      <c r="N3" s="426" t="s">
        <v>14</v>
      </c>
    </row>
    <row r="4">
      <c r="A4" s="22"/>
      <c r="B4" s="23">
        <v>52314.0</v>
      </c>
      <c r="C4" s="24">
        <v>4.0</v>
      </c>
      <c r="D4" s="427">
        <v>0.16666666666666666</v>
      </c>
      <c r="E4" s="26"/>
      <c r="F4" s="27"/>
      <c r="G4" s="28" t="s">
        <v>123</v>
      </c>
      <c r="H4" s="29">
        <f>77*2</f>
        <v>154</v>
      </c>
      <c r="I4" s="30">
        <v>-635.17</v>
      </c>
      <c r="J4" s="31"/>
      <c r="K4" s="274"/>
      <c r="L4" s="275"/>
      <c r="M4" s="275"/>
      <c r="N4" s="34"/>
    </row>
    <row r="5">
      <c r="A5" s="39"/>
      <c r="B5" s="36">
        <v>56650.0</v>
      </c>
      <c r="C5" s="24">
        <v>3.0</v>
      </c>
      <c r="D5" s="37">
        <v>0.21180555555555555</v>
      </c>
      <c r="E5" s="27"/>
      <c r="F5" s="27"/>
      <c r="G5" s="28" t="s">
        <v>21</v>
      </c>
      <c r="H5" s="29">
        <v>77.0</v>
      </c>
      <c r="I5" s="29">
        <f t="shared" ref="I5:I9" si="1">I4+H4</f>
        <v>-481.17</v>
      </c>
      <c r="J5" s="38"/>
      <c r="K5" s="274"/>
      <c r="L5" s="275"/>
      <c r="M5" s="275"/>
      <c r="N5" s="34"/>
    </row>
    <row r="6">
      <c r="A6" s="39"/>
      <c r="B6" s="36">
        <v>55411.0</v>
      </c>
      <c r="C6" s="24">
        <v>2.0</v>
      </c>
      <c r="D6" s="26">
        <v>0.3715277777777778</v>
      </c>
      <c r="E6" s="27"/>
      <c r="F6" s="27"/>
      <c r="G6" s="28" t="s">
        <v>55</v>
      </c>
      <c r="H6" s="29">
        <v>103.0</v>
      </c>
      <c r="I6" s="29">
        <f t="shared" si="1"/>
        <v>-404.17</v>
      </c>
      <c r="J6" s="44"/>
      <c r="K6" s="428"/>
      <c r="L6" s="429"/>
      <c r="M6" s="275"/>
      <c r="N6" s="34"/>
    </row>
    <row r="7">
      <c r="A7" s="39"/>
      <c r="B7" s="47"/>
      <c r="C7" s="24"/>
      <c r="D7" s="27"/>
      <c r="E7" s="27"/>
      <c r="F7" s="27"/>
      <c r="G7" s="28"/>
      <c r="H7" s="29">
        <v>0.0</v>
      </c>
      <c r="I7" s="29">
        <f t="shared" si="1"/>
        <v>-301.17</v>
      </c>
      <c r="J7" s="325"/>
      <c r="K7" s="428"/>
      <c r="L7" s="429"/>
      <c r="M7" s="275"/>
      <c r="N7" s="34"/>
    </row>
    <row r="8">
      <c r="A8" s="39"/>
      <c r="B8" s="36">
        <v>55750.0</v>
      </c>
      <c r="C8" s="24">
        <v>3.0</v>
      </c>
      <c r="D8" s="27">
        <v>0.6006944444444444</v>
      </c>
      <c r="E8" s="27"/>
      <c r="F8" s="27"/>
      <c r="G8" s="28" t="s">
        <v>124</v>
      </c>
      <c r="H8" s="29">
        <v>77.0</v>
      </c>
      <c r="I8" s="29">
        <f t="shared" si="1"/>
        <v>-301.17</v>
      </c>
      <c r="J8" s="44">
        <v>1.0</v>
      </c>
      <c r="K8" s="428"/>
      <c r="L8" s="429"/>
      <c r="M8" s="275"/>
      <c r="N8" s="34"/>
    </row>
    <row r="9">
      <c r="A9" s="39"/>
      <c r="B9" s="36"/>
      <c r="C9" s="24"/>
      <c r="D9" s="27"/>
      <c r="E9" s="27"/>
      <c r="F9" s="27"/>
      <c r="G9" s="28"/>
      <c r="H9" s="53">
        <f>SUM(H4:H8)</f>
        <v>411</v>
      </c>
      <c r="I9" s="56">
        <f t="shared" si="1"/>
        <v>-224.17</v>
      </c>
      <c r="J9" s="44"/>
      <c r="K9" s="430">
        <f t="shared" ref="K9:L9" si="2">H9</f>
        <v>411</v>
      </c>
      <c r="L9" s="431">
        <f t="shared" si="2"/>
        <v>-224.17</v>
      </c>
      <c r="M9" s="275"/>
      <c r="N9" s="34"/>
    </row>
    <row r="10">
      <c r="A10" s="39">
        <v>45901.0</v>
      </c>
      <c r="B10" s="36"/>
      <c r="C10" s="24"/>
      <c r="D10" s="27"/>
      <c r="E10" s="27"/>
      <c r="F10" s="27"/>
      <c r="G10" s="28"/>
      <c r="H10" s="29"/>
      <c r="I10" s="29"/>
      <c r="J10" s="44"/>
      <c r="K10" s="428"/>
      <c r="L10" s="429"/>
      <c r="M10" s="275"/>
      <c r="N10" s="34"/>
    </row>
    <row r="11">
      <c r="A11" s="39"/>
      <c r="B11" s="36"/>
      <c r="C11" s="24"/>
      <c r="D11" s="27"/>
      <c r="E11" s="27"/>
      <c r="F11" s="27"/>
      <c r="G11" s="28"/>
      <c r="H11" s="29"/>
      <c r="I11" s="56"/>
      <c r="J11" s="38"/>
      <c r="K11" s="274"/>
      <c r="L11" s="275"/>
      <c r="M11" s="275"/>
      <c r="N11" s="34"/>
    </row>
    <row r="12">
      <c r="A12" s="39"/>
      <c r="B12" s="248" t="s">
        <v>125</v>
      </c>
      <c r="C12" s="57" t="s">
        <v>126</v>
      </c>
      <c r="D12" s="427">
        <v>0.16666666666666666</v>
      </c>
      <c r="E12" s="27"/>
      <c r="F12" s="27"/>
      <c r="G12" s="28" t="s">
        <v>127</v>
      </c>
      <c r="H12" s="29">
        <f>44*4</f>
        <v>176</v>
      </c>
      <c r="I12" s="30">
        <v>-635.17</v>
      </c>
      <c r="J12" s="59" t="s">
        <v>128</v>
      </c>
      <c r="K12" s="274"/>
      <c r="L12" s="275"/>
      <c r="M12" s="275"/>
      <c r="N12" s="34"/>
    </row>
    <row r="13">
      <c r="A13" s="39"/>
      <c r="B13" s="36">
        <v>57160.0</v>
      </c>
      <c r="C13" s="24">
        <v>2.0</v>
      </c>
      <c r="D13" s="60">
        <v>0.25</v>
      </c>
      <c r="E13" s="60"/>
      <c r="F13" s="60"/>
      <c r="G13" s="61" t="s">
        <v>124</v>
      </c>
      <c r="H13" s="29">
        <v>77.0</v>
      </c>
      <c r="I13" s="58">
        <f t="shared" ref="I13:I18" si="3">I12+H12</f>
        <v>-459.17</v>
      </c>
      <c r="J13" s="62"/>
      <c r="K13" s="274"/>
      <c r="L13" s="275"/>
      <c r="M13" s="275"/>
      <c r="N13" s="34"/>
    </row>
    <row r="14">
      <c r="A14" s="39"/>
      <c r="B14" s="36">
        <v>55268.0</v>
      </c>
      <c r="C14" s="24">
        <v>2.0</v>
      </c>
      <c r="D14" s="27">
        <v>0.375</v>
      </c>
      <c r="E14" s="63"/>
      <c r="F14" s="63"/>
      <c r="G14" s="64" t="s">
        <v>26</v>
      </c>
      <c r="H14" s="29">
        <v>77.0</v>
      </c>
      <c r="I14" s="58">
        <f t="shared" si="3"/>
        <v>-382.17</v>
      </c>
      <c r="J14" s="44"/>
      <c r="K14" s="274"/>
      <c r="L14" s="275"/>
      <c r="M14" s="275"/>
      <c r="N14" s="34"/>
    </row>
    <row r="15">
      <c r="A15" s="39"/>
      <c r="B15" s="36">
        <v>57467.0</v>
      </c>
      <c r="C15" s="24">
        <v>2.0</v>
      </c>
      <c r="D15" s="27">
        <v>0.4479166666666667</v>
      </c>
      <c r="E15" s="27"/>
      <c r="F15" s="27"/>
      <c r="G15" s="28" t="s">
        <v>21</v>
      </c>
      <c r="H15" s="29">
        <v>77.0</v>
      </c>
      <c r="I15" s="58">
        <f t="shared" si="3"/>
        <v>-305.17</v>
      </c>
      <c r="J15" s="44">
        <v>2.0</v>
      </c>
      <c r="K15" s="274"/>
      <c r="L15" s="275"/>
      <c r="M15" s="275"/>
      <c r="N15" s="34"/>
    </row>
    <row r="16">
      <c r="A16" s="39"/>
      <c r="B16" s="40" t="s">
        <v>129</v>
      </c>
      <c r="C16" s="41">
        <v>3.0</v>
      </c>
      <c r="D16" s="42">
        <v>0.5520833333333334</v>
      </c>
      <c r="E16" s="42"/>
      <c r="F16" s="42"/>
      <c r="G16" s="43" t="s">
        <v>26</v>
      </c>
      <c r="H16" s="55">
        <f>77*2</f>
        <v>154</v>
      </c>
      <c r="I16" s="58">
        <f t="shared" si="3"/>
        <v>-228.17</v>
      </c>
      <c r="J16" s="44"/>
      <c r="K16" s="274"/>
      <c r="L16" s="275"/>
      <c r="M16" s="432"/>
      <c r="N16" s="66"/>
    </row>
    <row r="17">
      <c r="A17" s="39"/>
      <c r="B17" s="433">
        <v>49758.0</v>
      </c>
      <c r="C17" s="434">
        <v>2.0</v>
      </c>
      <c r="D17" s="435">
        <v>0.6041666666666666</v>
      </c>
      <c r="E17" s="435"/>
      <c r="F17" s="435"/>
      <c r="G17" s="436" t="s">
        <v>130</v>
      </c>
      <c r="H17" s="437">
        <v>63.0</v>
      </c>
      <c r="I17" s="58">
        <f t="shared" si="3"/>
        <v>-74.17</v>
      </c>
      <c r="J17" s="325"/>
      <c r="K17" s="274"/>
      <c r="L17" s="275"/>
      <c r="M17" s="275"/>
      <c r="N17" s="34"/>
    </row>
    <row r="18">
      <c r="A18" s="39"/>
      <c r="B18" s="40"/>
      <c r="C18" s="41"/>
      <c r="D18" s="42"/>
      <c r="E18" s="42"/>
      <c r="F18" s="42"/>
      <c r="G18" s="43"/>
      <c r="H18" s="67">
        <f>SUM(H12:H17)</f>
        <v>624</v>
      </c>
      <c r="I18" s="438">
        <f t="shared" si="3"/>
        <v>-11.17</v>
      </c>
      <c r="J18" s="44"/>
      <c r="K18" s="274"/>
      <c r="L18" s="275"/>
      <c r="M18" s="439">
        <f t="shared" ref="M18:N18" si="4">H18</f>
        <v>624</v>
      </c>
      <c r="N18" s="70">
        <f t="shared" si="4"/>
        <v>-11.17</v>
      </c>
    </row>
    <row r="19">
      <c r="A19" s="71"/>
      <c r="B19" s="72"/>
      <c r="C19" s="73"/>
      <c r="D19" s="74"/>
      <c r="E19" s="74"/>
      <c r="F19" s="74"/>
      <c r="G19" s="75"/>
      <c r="H19" s="76"/>
      <c r="I19" s="53"/>
      <c r="J19" s="77"/>
      <c r="K19" s="278"/>
      <c r="L19" s="279"/>
      <c r="M19" s="279"/>
      <c r="N19" s="80"/>
    </row>
    <row r="20">
      <c r="A20" s="81"/>
      <c r="B20" s="82">
        <v>50097.0</v>
      </c>
      <c r="C20" s="83">
        <v>3.0</v>
      </c>
      <c r="D20" s="84">
        <v>0.22569444444444445</v>
      </c>
      <c r="E20" s="84"/>
      <c r="F20" s="84"/>
      <c r="G20" s="85" t="s">
        <v>131</v>
      </c>
      <c r="H20" s="86">
        <v>77.0</v>
      </c>
      <c r="I20" s="30">
        <v>-635.17</v>
      </c>
      <c r="J20" s="87"/>
      <c r="K20" s="274"/>
      <c r="L20" s="275"/>
      <c r="M20" s="275"/>
      <c r="N20" s="34"/>
    </row>
    <row r="21">
      <c r="A21" s="39"/>
      <c r="B21" s="88" t="s">
        <v>132</v>
      </c>
      <c r="C21" s="89">
        <v>5.0</v>
      </c>
      <c r="D21" s="90">
        <v>0.3333333333333333</v>
      </c>
      <c r="E21" s="90"/>
      <c r="F21" s="90"/>
      <c r="G21" s="91" t="s">
        <v>133</v>
      </c>
      <c r="H21" s="92">
        <v>509.0</v>
      </c>
      <c r="I21" s="93">
        <f t="shared" ref="I21:I23" si="5">H20+I20</f>
        <v>-558.17</v>
      </c>
      <c r="J21" s="38"/>
      <c r="K21" s="274"/>
      <c r="L21" s="275"/>
      <c r="M21" s="275"/>
      <c r="N21" s="34"/>
    </row>
    <row r="22">
      <c r="A22" s="39"/>
      <c r="B22" s="94">
        <v>57400.0</v>
      </c>
      <c r="C22" s="57">
        <v>2.0</v>
      </c>
      <c r="D22" s="63">
        <v>0.5868055555555556</v>
      </c>
      <c r="E22" s="63"/>
      <c r="F22" s="63"/>
      <c r="G22" s="64" t="s">
        <v>134</v>
      </c>
      <c r="H22" s="95">
        <v>77.0</v>
      </c>
      <c r="I22" s="93">
        <f t="shared" si="5"/>
        <v>-49.17</v>
      </c>
      <c r="J22" s="38"/>
      <c r="K22" s="274"/>
      <c r="L22" s="275"/>
      <c r="M22" s="275"/>
      <c r="N22" s="34"/>
    </row>
    <row r="23">
      <c r="A23" s="39"/>
      <c r="B23" s="94"/>
      <c r="C23" s="57"/>
      <c r="D23" s="63"/>
      <c r="E23" s="63"/>
      <c r="F23" s="63"/>
      <c r="G23" s="64"/>
      <c r="H23" s="97">
        <v>663.0</v>
      </c>
      <c r="I23" s="440">
        <f t="shared" si="5"/>
        <v>27.83</v>
      </c>
      <c r="J23" s="38"/>
      <c r="K23" s="274"/>
      <c r="L23" s="275"/>
      <c r="M23" s="275"/>
      <c r="N23" s="34"/>
    </row>
    <row r="24">
      <c r="A24" s="39"/>
      <c r="B24" s="94"/>
      <c r="C24" s="57"/>
      <c r="D24" s="63"/>
      <c r="E24" s="63"/>
      <c r="F24" s="63"/>
      <c r="G24" s="64"/>
      <c r="H24" s="97"/>
      <c r="I24" s="99"/>
      <c r="J24" s="44">
        <v>1.0</v>
      </c>
      <c r="K24" s="441">
        <f t="shared" ref="K24:L24" si="6">K9+H23</f>
        <v>1074</v>
      </c>
      <c r="L24" s="442">
        <f t="shared" si="6"/>
        <v>-196.34</v>
      </c>
      <c r="M24" s="275"/>
      <c r="N24" s="34"/>
    </row>
    <row r="25">
      <c r="A25" s="39"/>
      <c r="B25" s="102"/>
      <c r="C25" s="103"/>
      <c r="D25" s="104"/>
      <c r="E25" s="104"/>
      <c r="F25" s="104"/>
      <c r="G25" s="105"/>
      <c r="H25" s="106"/>
      <c r="I25" s="107"/>
      <c r="J25" s="44"/>
      <c r="K25" s="274"/>
      <c r="L25" s="275"/>
      <c r="M25" s="275"/>
      <c r="N25" s="34"/>
    </row>
    <row r="26">
      <c r="A26" s="39">
        <v>45902.0</v>
      </c>
      <c r="B26" s="443">
        <v>52539.0</v>
      </c>
      <c r="C26" s="444">
        <v>2.0</v>
      </c>
      <c r="D26" s="445">
        <v>0.3333333333333333</v>
      </c>
      <c r="E26" s="446" t="s">
        <v>135</v>
      </c>
      <c r="F26" s="446" t="s">
        <v>136</v>
      </c>
      <c r="G26" s="444" t="s">
        <v>137</v>
      </c>
      <c r="H26" s="447">
        <v>77.0</v>
      </c>
      <c r="I26" s="116">
        <v>-635.17</v>
      </c>
      <c r="J26" s="38"/>
      <c r="K26" s="274"/>
      <c r="L26" s="275"/>
      <c r="M26" s="275"/>
      <c r="N26" s="34"/>
    </row>
    <row r="27">
      <c r="A27" s="39"/>
      <c r="B27" s="113" t="s">
        <v>138</v>
      </c>
      <c r="C27" s="61">
        <v>5.0</v>
      </c>
      <c r="D27" s="445">
        <v>0.4236111111111111</v>
      </c>
      <c r="E27" s="114"/>
      <c r="F27" s="114"/>
      <c r="G27" s="115" t="s">
        <v>139</v>
      </c>
      <c r="H27" s="116">
        <f>77*3</f>
        <v>231</v>
      </c>
      <c r="I27" s="447">
        <f t="shared" ref="I27:I29" si="7">H26+I26</f>
        <v>-558.17</v>
      </c>
      <c r="J27" s="117" t="s">
        <v>140</v>
      </c>
      <c r="K27" s="274"/>
      <c r="L27" s="275"/>
      <c r="M27" s="275"/>
      <c r="N27" s="34"/>
    </row>
    <row r="28">
      <c r="A28" s="39"/>
      <c r="B28" s="113">
        <v>55560.0</v>
      </c>
      <c r="C28" s="61">
        <v>1.0</v>
      </c>
      <c r="D28" s="60">
        <v>0.5833333333333334</v>
      </c>
      <c r="E28" s="118"/>
      <c r="F28" s="118"/>
      <c r="G28" s="61" t="s">
        <v>141</v>
      </c>
      <c r="H28" s="116">
        <v>170.0</v>
      </c>
      <c r="I28" s="447">
        <f t="shared" si="7"/>
        <v>-327.17</v>
      </c>
      <c r="J28" s="62"/>
      <c r="K28" s="274"/>
      <c r="L28" s="275"/>
      <c r="M28" s="275"/>
      <c r="N28" s="34"/>
    </row>
    <row r="29">
      <c r="A29" s="39"/>
      <c r="B29" s="36"/>
      <c r="C29" s="24"/>
      <c r="D29" s="27"/>
      <c r="E29" s="63"/>
      <c r="F29" s="63"/>
      <c r="G29" s="64"/>
      <c r="H29" s="48">
        <f>SUM(H26:H28)</f>
        <v>478</v>
      </c>
      <c r="I29" s="448">
        <f t="shared" si="7"/>
        <v>-157.17</v>
      </c>
      <c r="J29" s="44"/>
      <c r="K29" s="274"/>
      <c r="L29" s="275"/>
      <c r="M29" s="275"/>
      <c r="N29" s="34"/>
    </row>
    <row r="30">
      <c r="A30" s="39"/>
      <c r="B30" s="36"/>
      <c r="C30" s="24"/>
      <c r="D30" s="27"/>
      <c r="E30" s="27"/>
      <c r="F30" s="27"/>
      <c r="G30" s="28"/>
      <c r="H30" s="29"/>
      <c r="I30" s="449"/>
      <c r="J30" s="44">
        <v>2.0</v>
      </c>
      <c r="K30" s="274"/>
      <c r="L30" s="275"/>
      <c r="M30" s="275"/>
      <c r="N30" s="34"/>
    </row>
    <row r="31">
      <c r="A31" s="39"/>
      <c r="B31" s="40"/>
      <c r="C31" s="41"/>
      <c r="D31" s="42"/>
      <c r="E31" s="42"/>
      <c r="F31" s="42"/>
      <c r="G31" s="43"/>
      <c r="H31" s="67"/>
      <c r="I31" s="450"/>
      <c r="J31" s="44"/>
      <c r="K31" s="274"/>
      <c r="L31" s="275"/>
      <c r="M31" s="451">
        <f t="shared" ref="M31:N31" si="8">M18+H29</f>
        <v>1102</v>
      </c>
      <c r="N31" s="70">
        <f t="shared" si="8"/>
        <v>-168.34</v>
      </c>
    </row>
    <row r="32">
      <c r="A32" s="39"/>
      <c r="B32" s="40"/>
      <c r="C32" s="41"/>
      <c r="D32" s="42"/>
      <c r="E32" s="42"/>
      <c r="F32" s="42"/>
      <c r="G32" s="43"/>
      <c r="H32" s="67"/>
      <c r="I32" s="122"/>
      <c r="J32" s="44"/>
      <c r="K32" s="274"/>
      <c r="L32" s="275"/>
      <c r="M32" s="275"/>
      <c r="N32" s="34"/>
    </row>
    <row r="33">
      <c r="A33" s="71"/>
      <c r="B33" s="72"/>
      <c r="C33" s="73"/>
      <c r="D33" s="74"/>
      <c r="E33" s="74"/>
      <c r="F33" s="74"/>
      <c r="G33" s="75"/>
      <c r="H33" s="76"/>
      <c r="I33" s="123"/>
      <c r="J33" s="77"/>
      <c r="K33" s="278"/>
      <c r="L33" s="279"/>
      <c r="M33" s="279"/>
      <c r="N33" s="80"/>
    </row>
    <row r="34">
      <c r="A34" s="81"/>
      <c r="B34" s="124">
        <v>56223.0</v>
      </c>
      <c r="C34" s="125">
        <v>4.0</v>
      </c>
      <c r="D34" s="84">
        <v>0.28125</v>
      </c>
      <c r="E34" s="84"/>
      <c r="F34" s="84"/>
      <c r="G34" s="85" t="s">
        <v>142</v>
      </c>
      <c r="H34" s="158">
        <v>154.0</v>
      </c>
      <c r="I34" s="30">
        <v>-635.17</v>
      </c>
      <c r="J34" s="270"/>
      <c r="K34" s="274"/>
      <c r="L34" s="275"/>
      <c r="M34" s="275"/>
      <c r="N34" s="34"/>
    </row>
    <row r="35">
      <c r="A35" s="39"/>
      <c r="B35" s="36">
        <v>52827.0</v>
      </c>
      <c r="C35" s="24">
        <v>6.0</v>
      </c>
      <c r="D35" s="27">
        <v>0.40625</v>
      </c>
      <c r="E35" s="27"/>
      <c r="F35" s="27"/>
      <c r="G35" s="28" t="s">
        <v>143</v>
      </c>
      <c r="H35" s="29">
        <v>310.0</v>
      </c>
      <c r="I35" s="129">
        <v>-481.17</v>
      </c>
      <c r="J35" s="44">
        <v>1.0</v>
      </c>
      <c r="K35" s="274"/>
      <c r="L35" s="275"/>
      <c r="M35" s="275"/>
      <c r="N35" s="34"/>
    </row>
    <row r="36">
      <c r="A36" s="39"/>
      <c r="B36" s="36">
        <v>53957.0</v>
      </c>
      <c r="C36" s="24">
        <v>2.0</v>
      </c>
      <c r="D36" s="27">
        <v>0.5347222222222222</v>
      </c>
      <c r="E36" s="27"/>
      <c r="F36" s="27"/>
      <c r="G36" s="28" t="s">
        <v>144</v>
      </c>
      <c r="H36" s="29">
        <v>81.0</v>
      </c>
      <c r="I36" s="129">
        <v>-171.17</v>
      </c>
      <c r="J36" s="44"/>
      <c r="K36" s="274"/>
      <c r="L36" s="275"/>
      <c r="M36" s="275"/>
      <c r="N36" s="34"/>
    </row>
    <row r="37">
      <c r="A37" s="39"/>
      <c r="B37" s="36">
        <v>56775.0</v>
      </c>
      <c r="C37" s="24">
        <v>2.0</v>
      </c>
      <c r="D37" s="452">
        <v>0.6527777777777778</v>
      </c>
      <c r="E37" s="27"/>
      <c r="F37" s="27"/>
      <c r="G37" s="28" t="s">
        <v>80</v>
      </c>
      <c r="H37" s="29">
        <v>103.0</v>
      </c>
      <c r="I37" s="129">
        <v>-90.17</v>
      </c>
      <c r="J37" s="453" t="s">
        <v>145</v>
      </c>
      <c r="K37" s="441">
        <f t="shared" ref="K37:L37" si="9">K24+H38</f>
        <v>1722</v>
      </c>
      <c r="L37" s="442">
        <f t="shared" si="9"/>
        <v>-183.51</v>
      </c>
      <c r="M37" s="275"/>
      <c r="N37" s="34"/>
    </row>
    <row r="38">
      <c r="A38" s="39"/>
      <c r="B38" s="36"/>
      <c r="C38" s="24"/>
      <c r="D38" s="27"/>
      <c r="E38" s="27"/>
      <c r="F38" s="27"/>
      <c r="G38" s="28"/>
      <c r="H38" s="48">
        <v>648.0</v>
      </c>
      <c r="I38" s="454">
        <v>12.83</v>
      </c>
      <c r="J38" s="44"/>
      <c r="K38" s="274"/>
      <c r="L38" s="275"/>
      <c r="M38" s="275"/>
      <c r="N38" s="34"/>
    </row>
    <row r="39">
      <c r="A39" s="39"/>
      <c r="B39" s="36"/>
      <c r="C39" s="24"/>
      <c r="D39" s="27"/>
      <c r="E39" s="27"/>
      <c r="F39" s="27"/>
      <c r="G39" s="28"/>
      <c r="H39" s="48"/>
      <c r="I39" s="107"/>
      <c r="J39" s="44"/>
      <c r="K39" s="274"/>
      <c r="L39" s="275"/>
      <c r="M39" s="275"/>
      <c r="N39" s="34"/>
    </row>
    <row r="40">
      <c r="A40" s="39"/>
      <c r="B40" s="36"/>
      <c r="C40" s="24"/>
      <c r="D40" s="27"/>
      <c r="E40" s="27"/>
      <c r="F40" s="27"/>
      <c r="G40" s="28"/>
      <c r="H40" s="29"/>
      <c r="I40" s="129"/>
      <c r="J40" s="133"/>
      <c r="K40" s="274"/>
      <c r="L40" s="275"/>
      <c r="M40" s="275"/>
      <c r="N40" s="34"/>
    </row>
    <row r="41">
      <c r="A41" s="39"/>
      <c r="B41" s="36">
        <v>54184.0</v>
      </c>
      <c r="C41" s="24">
        <v>2.0</v>
      </c>
      <c r="D41" s="27">
        <v>0.28125</v>
      </c>
      <c r="E41" s="27"/>
      <c r="F41" s="27"/>
      <c r="G41" s="28" t="s">
        <v>134</v>
      </c>
      <c r="H41" s="29">
        <v>77.0</v>
      </c>
      <c r="I41" s="58">
        <v>-635.17</v>
      </c>
      <c r="J41" s="117"/>
      <c r="K41" s="274"/>
      <c r="L41" s="275"/>
      <c r="M41" s="275"/>
      <c r="N41" s="34"/>
    </row>
    <row r="42">
      <c r="A42" s="39">
        <v>45903.0</v>
      </c>
      <c r="B42" s="36">
        <v>52928.0</v>
      </c>
      <c r="C42" s="24">
        <v>2.0</v>
      </c>
      <c r="D42" s="27">
        <v>0.3645833333333333</v>
      </c>
      <c r="E42" s="27"/>
      <c r="F42" s="27"/>
      <c r="G42" s="28" t="s">
        <v>146</v>
      </c>
      <c r="H42" s="29">
        <v>63.0</v>
      </c>
      <c r="I42" s="129">
        <f t="shared" ref="I42:I46" si="10">H41+I41</f>
        <v>-558.17</v>
      </c>
      <c r="J42" s="44"/>
      <c r="K42" s="274"/>
      <c r="L42" s="275"/>
      <c r="M42" s="275"/>
      <c r="N42" s="34"/>
    </row>
    <row r="43">
      <c r="A43" s="39"/>
      <c r="B43" s="36">
        <v>57759.0</v>
      </c>
      <c r="C43" s="24">
        <v>2.0</v>
      </c>
      <c r="D43" s="27">
        <v>0.4270833333333333</v>
      </c>
      <c r="E43" s="27"/>
      <c r="F43" s="27"/>
      <c r="G43" s="28" t="s">
        <v>80</v>
      </c>
      <c r="H43" s="29">
        <v>103.0</v>
      </c>
      <c r="I43" s="129">
        <f t="shared" si="10"/>
        <v>-495.17</v>
      </c>
      <c r="J43" s="44"/>
      <c r="K43" s="274"/>
      <c r="L43" s="275"/>
      <c r="M43" s="275"/>
      <c r="N43" s="34"/>
    </row>
    <row r="44">
      <c r="A44" s="39"/>
      <c r="B44" s="36">
        <v>57206.0</v>
      </c>
      <c r="C44" s="24">
        <v>2.0</v>
      </c>
      <c r="D44" s="27">
        <v>0.5277777777777778</v>
      </c>
      <c r="E44" s="27"/>
      <c r="F44" s="27"/>
      <c r="G44" s="28" t="s">
        <v>147</v>
      </c>
      <c r="H44" s="29">
        <v>77.0</v>
      </c>
      <c r="I44" s="129">
        <f t="shared" si="10"/>
        <v>-392.17</v>
      </c>
      <c r="J44" s="44">
        <v>2.0</v>
      </c>
      <c r="K44" s="274"/>
      <c r="L44" s="275"/>
      <c r="M44" s="275"/>
      <c r="N44" s="34"/>
    </row>
    <row r="45">
      <c r="A45" s="39"/>
      <c r="B45" s="36">
        <v>56425.0</v>
      </c>
      <c r="C45" s="24">
        <v>3.0</v>
      </c>
      <c r="D45" s="452">
        <v>0.6527777777777778</v>
      </c>
      <c r="E45" s="27"/>
      <c r="F45" s="27"/>
      <c r="G45" s="28" t="s">
        <v>147</v>
      </c>
      <c r="H45" s="29">
        <v>77.0</v>
      </c>
      <c r="I45" s="129">
        <f t="shared" si="10"/>
        <v>-315.17</v>
      </c>
      <c r="J45" s="453" t="s">
        <v>145</v>
      </c>
      <c r="K45" s="274"/>
      <c r="L45" s="275"/>
      <c r="M45" s="275"/>
      <c r="N45" s="34"/>
    </row>
    <row r="46">
      <c r="A46" s="39"/>
      <c r="B46" s="36"/>
      <c r="C46" s="24"/>
      <c r="D46" s="27"/>
      <c r="E46" s="27"/>
      <c r="F46" s="27"/>
      <c r="G46" s="28"/>
      <c r="H46" s="438">
        <f>SUM(H41:H45)</f>
        <v>397</v>
      </c>
      <c r="I46" s="455">
        <f t="shared" si="10"/>
        <v>-238.17</v>
      </c>
      <c r="J46" s="44"/>
      <c r="K46" s="274"/>
      <c r="L46" s="275"/>
      <c r="M46" s="451">
        <f t="shared" ref="M46:N46" si="11">M31+H46</f>
        <v>1499</v>
      </c>
      <c r="N46" s="70">
        <f t="shared" si="11"/>
        <v>-406.51</v>
      </c>
    </row>
    <row r="47">
      <c r="A47" s="39"/>
      <c r="B47" s="36"/>
      <c r="C47" s="24"/>
      <c r="D47" s="27"/>
      <c r="E47" s="27"/>
      <c r="F47" s="27"/>
      <c r="G47" s="28"/>
      <c r="H47" s="29"/>
      <c r="I47" s="129"/>
      <c r="J47" s="44"/>
      <c r="K47" s="274"/>
      <c r="L47" s="275"/>
      <c r="M47" s="275"/>
      <c r="N47" s="34"/>
    </row>
    <row r="48">
      <c r="A48" s="71"/>
      <c r="B48" s="141"/>
      <c r="C48" s="142"/>
      <c r="D48" s="143"/>
      <c r="E48" s="143"/>
      <c r="F48" s="143"/>
      <c r="G48" s="144"/>
      <c r="H48" s="145"/>
      <c r="I48" s="146"/>
      <c r="J48" s="44"/>
      <c r="K48" s="278"/>
      <c r="L48" s="279"/>
      <c r="M48" s="279"/>
      <c r="N48" s="80"/>
    </row>
    <row r="49">
      <c r="A49" s="81"/>
      <c r="B49" s="456">
        <v>56260.0</v>
      </c>
      <c r="C49" s="457">
        <v>4.0</v>
      </c>
      <c r="D49" s="458">
        <v>0.3368055555555556</v>
      </c>
      <c r="E49" s="458"/>
      <c r="F49" s="458"/>
      <c r="G49" s="459" t="s">
        <v>148</v>
      </c>
      <c r="H49" s="460"/>
      <c r="I49" s="461">
        <v>-635.17</v>
      </c>
      <c r="J49" s="462" t="s">
        <v>149</v>
      </c>
      <c r="K49" s="32"/>
      <c r="L49" s="33"/>
      <c r="M49" s="33"/>
      <c r="N49" s="66"/>
    </row>
    <row r="50">
      <c r="A50" s="39"/>
      <c r="B50" s="36">
        <v>57740.0</v>
      </c>
      <c r="C50" s="24">
        <v>5.0</v>
      </c>
      <c r="D50" s="26">
        <v>0.4444444444444444</v>
      </c>
      <c r="E50" s="27"/>
      <c r="F50" s="27"/>
      <c r="G50" s="28" t="s">
        <v>137</v>
      </c>
      <c r="H50" s="29">
        <v>310.0</v>
      </c>
      <c r="I50" s="150">
        <f t="shared" ref="I50:I54" si="12">I49+H49</f>
        <v>-635.17</v>
      </c>
      <c r="J50" s="38"/>
      <c r="K50" s="274"/>
      <c r="L50" s="275"/>
      <c r="M50" s="275"/>
      <c r="N50" s="34"/>
    </row>
    <row r="51">
      <c r="A51" s="39"/>
      <c r="B51" s="36">
        <v>57891.0</v>
      </c>
      <c r="C51" s="24">
        <v>10.0</v>
      </c>
      <c r="D51" s="27">
        <v>0.4826388888888889</v>
      </c>
      <c r="E51" s="27"/>
      <c r="F51" s="27"/>
      <c r="G51" s="28" t="s">
        <v>82</v>
      </c>
      <c r="H51" s="29">
        <v>310.0</v>
      </c>
      <c r="I51" s="150">
        <f t="shared" si="12"/>
        <v>-325.17</v>
      </c>
      <c r="J51" s="38"/>
      <c r="K51" s="274"/>
      <c r="L51" s="275"/>
      <c r="M51" s="275"/>
      <c r="N51" s="34"/>
    </row>
    <row r="52">
      <c r="A52" s="39"/>
      <c r="B52" s="463">
        <v>52756.0</v>
      </c>
      <c r="C52" s="24">
        <v>2.0</v>
      </c>
      <c r="D52" s="27">
        <v>0.5729166666666666</v>
      </c>
      <c r="E52" s="27"/>
      <c r="F52" s="27"/>
      <c r="G52" s="28" t="s">
        <v>16</v>
      </c>
      <c r="H52" s="29">
        <v>77.0</v>
      </c>
      <c r="I52" s="150">
        <f t="shared" si="12"/>
        <v>-15.17</v>
      </c>
      <c r="J52" s="44"/>
      <c r="K52" s="274"/>
      <c r="L52" s="275"/>
      <c r="M52" s="275"/>
      <c r="N52" s="34"/>
    </row>
    <row r="53">
      <c r="A53" s="39"/>
      <c r="B53" s="36">
        <v>56234.0</v>
      </c>
      <c r="C53" s="24">
        <v>5.0</v>
      </c>
      <c r="D53" s="27">
        <v>0.7013888888888888</v>
      </c>
      <c r="E53" s="27"/>
      <c r="F53" s="27"/>
      <c r="G53" s="28" t="s">
        <v>148</v>
      </c>
      <c r="H53" s="29">
        <v>310.0</v>
      </c>
      <c r="I53" s="150">
        <f t="shared" si="12"/>
        <v>61.83</v>
      </c>
      <c r="J53" s="44">
        <v>1.0</v>
      </c>
      <c r="K53" s="274"/>
      <c r="L53" s="275"/>
      <c r="M53" s="275"/>
      <c r="N53" s="34"/>
    </row>
    <row r="54">
      <c r="A54" s="39"/>
      <c r="B54" s="102"/>
      <c r="C54" s="103"/>
      <c r="D54" s="104"/>
      <c r="E54" s="104"/>
      <c r="F54" s="104"/>
      <c r="G54" s="105"/>
      <c r="H54" s="48">
        <f>SUM(H49:H53)</f>
        <v>1007</v>
      </c>
      <c r="I54" s="375">
        <f t="shared" si="12"/>
        <v>371.83</v>
      </c>
      <c r="J54" s="44"/>
      <c r="K54" s="464">
        <f t="shared" ref="K54:L54" si="13">K37+H54</f>
        <v>2729</v>
      </c>
      <c r="L54" s="465">
        <f t="shared" si="13"/>
        <v>188.32</v>
      </c>
      <c r="M54" s="275"/>
      <c r="N54" s="34"/>
      <c r="O54" s="466" t="s">
        <v>150</v>
      </c>
    </row>
    <row r="55">
      <c r="A55" s="39"/>
      <c r="B55" s="36"/>
      <c r="C55" s="24"/>
      <c r="D55" s="27"/>
      <c r="E55" s="27"/>
      <c r="F55" s="27"/>
      <c r="G55" s="28"/>
      <c r="H55" s="29"/>
      <c r="I55" s="150"/>
      <c r="J55" s="155"/>
      <c r="K55" s="274"/>
      <c r="L55" s="275"/>
      <c r="M55" s="275"/>
      <c r="N55" s="34"/>
    </row>
    <row r="56">
      <c r="A56" s="39">
        <v>45904.0</v>
      </c>
      <c r="B56" s="36">
        <v>57531.0</v>
      </c>
      <c r="C56" s="24">
        <v>2.0</v>
      </c>
      <c r="D56" s="26">
        <v>0.5208333333333334</v>
      </c>
      <c r="E56" s="27"/>
      <c r="F56" s="27"/>
      <c r="G56" s="28" t="s">
        <v>137</v>
      </c>
      <c r="H56" s="29">
        <v>77.0</v>
      </c>
      <c r="I56" s="58">
        <v>-635.17</v>
      </c>
      <c r="J56" s="44"/>
      <c r="K56" s="274"/>
      <c r="L56" s="275"/>
      <c r="M56" s="275"/>
      <c r="N56" s="34"/>
    </row>
    <row r="57">
      <c r="A57" s="39"/>
      <c r="B57" s="36" t="s">
        <v>151</v>
      </c>
      <c r="C57" s="24">
        <v>5.0</v>
      </c>
      <c r="D57" s="27">
        <v>0.625</v>
      </c>
      <c r="E57" s="27"/>
      <c r="F57" s="27"/>
      <c r="G57" s="28" t="s">
        <v>152</v>
      </c>
      <c r="H57" s="29">
        <f>77*2</f>
        <v>154</v>
      </c>
      <c r="I57" s="129">
        <f t="shared" ref="I57:I60" si="14">I56+H56</f>
        <v>-558.17</v>
      </c>
      <c r="J57" s="44"/>
      <c r="K57" s="45"/>
      <c r="L57" s="46"/>
      <c r="M57" s="275"/>
      <c r="N57" s="34"/>
    </row>
    <row r="58">
      <c r="A58" s="39"/>
      <c r="B58" s="36" t="s">
        <v>153</v>
      </c>
      <c r="C58" s="24">
        <v>2.0</v>
      </c>
      <c r="D58" s="26">
        <v>0.6875</v>
      </c>
      <c r="E58" s="27"/>
      <c r="F58" s="27"/>
      <c r="G58" s="28" t="s">
        <v>154</v>
      </c>
      <c r="H58" s="29">
        <f>44*2</f>
        <v>88</v>
      </c>
      <c r="I58" s="129">
        <f t="shared" si="14"/>
        <v>-404.17</v>
      </c>
      <c r="J58" s="44"/>
      <c r="K58" s="274"/>
      <c r="L58" s="275"/>
      <c r="M58" s="275"/>
      <c r="N58" s="34"/>
    </row>
    <row r="59">
      <c r="A59" s="39"/>
      <c r="B59" s="36">
        <v>57891.0</v>
      </c>
      <c r="C59" s="24">
        <v>10.0</v>
      </c>
      <c r="D59" s="27">
        <v>0.7708333333333334</v>
      </c>
      <c r="E59" s="27"/>
      <c r="F59" s="27"/>
      <c r="G59" s="28" t="s">
        <v>155</v>
      </c>
      <c r="H59" s="29">
        <v>707.0</v>
      </c>
      <c r="I59" s="129">
        <f t="shared" si="14"/>
        <v>-316.17</v>
      </c>
      <c r="J59" s="44">
        <v>2.0</v>
      </c>
      <c r="K59" s="274"/>
      <c r="L59" s="275"/>
      <c r="M59" s="275"/>
      <c r="N59" s="34"/>
    </row>
    <row r="60">
      <c r="A60" s="39"/>
      <c r="B60" s="36"/>
      <c r="C60" s="24"/>
      <c r="D60" s="28"/>
      <c r="E60" s="27"/>
      <c r="F60" s="27"/>
      <c r="G60" s="28"/>
      <c r="H60" s="48">
        <f>SUM(H56:H59)</f>
        <v>1026</v>
      </c>
      <c r="I60" s="454">
        <f t="shared" si="14"/>
        <v>390.83</v>
      </c>
      <c r="J60" s="44"/>
      <c r="K60" s="274"/>
      <c r="L60" s="275"/>
      <c r="M60" s="451">
        <f t="shared" ref="M60:N60" si="15">M46+H60</f>
        <v>2525</v>
      </c>
      <c r="N60" s="70">
        <f t="shared" si="15"/>
        <v>-15.68</v>
      </c>
    </row>
    <row r="61">
      <c r="A61" s="39"/>
      <c r="B61" s="36"/>
      <c r="C61" s="24"/>
      <c r="D61" s="27"/>
      <c r="E61" s="27"/>
      <c r="F61" s="27"/>
      <c r="G61" s="28"/>
      <c r="H61" s="29"/>
      <c r="I61" s="107"/>
      <c r="J61" s="44"/>
      <c r="K61" s="274"/>
      <c r="L61" s="275"/>
      <c r="M61" s="275"/>
      <c r="N61" s="34"/>
    </row>
    <row r="62">
      <c r="A62" s="71"/>
      <c r="B62" s="72"/>
      <c r="C62" s="73"/>
      <c r="D62" s="74"/>
      <c r="E62" s="74"/>
      <c r="F62" s="74"/>
      <c r="G62" s="75"/>
      <c r="H62" s="76"/>
      <c r="I62" s="99"/>
      <c r="J62" s="77"/>
      <c r="K62" s="278"/>
      <c r="L62" s="279"/>
      <c r="M62" s="279"/>
      <c r="N62" s="80"/>
    </row>
    <row r="63">
      <c r="A63" s="81"/>
      <c r="B63" s="156" t="s">
        <v>156</v>
      </c>
      <c r="C63" s="125">
        <v>11.0</v>
      </c>
      <c r="D63" s="84">
        <v>0.2326388888888889</v>
      </c>
      <c r="E63" s="157"/>
      <c r="F63" s="157"/>
      <c r="G63" s="28" t="s">
        <v>157</v>
      </c>
      <c r="H63" s="158">
        <v>310.0</v>
      </c>
      <c r="I63" s="30">
        <v>-635.17</v>
      </c>
      <c r="J63" s="87"/>
      <c r="K63" s="274"/>
      <c r="L63" s="275"/>
      <c r="M63" s="275"/>
      <c r="N63" s="34"/>
    </row>
    <row r="64">
      <c r="A64" s="39"/>
      <c r="B64" s="159">
        <v>57891.0</v>
      </c>
      <c r="C64" s="24">
        <v>10.0</v>
      </c>
      <c r="D64" s="26">
        <v>0.375</v>
      </c>
      <c r="E64" s="27"/>
      <c r="F64" s="27"/>
      <c r="G64" s="28" t="s">
        <v>158</v>
      </c>
      <c r="H64" s="29">
        <v>310.0</v>
      </c>
      <c r="I64" s="58">
        <v>-325.17</v>
      </c>
      <c r="J64" s="38"/>
      <c r="K64" s="274"/>
      <c r="L64" s="275"/>
      <c r="M64" s="275"/>
      <c r="N64" s="34"/>
    </row>
    <row r="65">
      <c r="A65" s="39"/>
      <c r="B65" s="159">
        <v>56922.0</v>
      </c>
      <c r="C65" s="24">
        <v>4.0</v>
      </c>
      <c r="D65" s="27">
        <v>0.5034722222222222</v>
      </c>
      <c r="E65" s="27"/>
      <c r="F65" s="27"/>
      <c r="G65" s="28" t="s">
        <v>157</v>
      </c>
      <c r="H65" s="29">
        <v>154.0</v>
      </c>
      <c r="I65" s="58">
        <v>-15.17</v>
      </c>
      <c r="J65" s="44"/>
      <c r="K65" s="274"/>
      <c r="L65" s="275"/>
      <c r="M65" s="275"/>
      <c r="N65" s="34"/>
    </row>
    <row r="66">
      <c r="A66" s="39"/>
      <c r="B66" s="159">
        <v>56471.0</v>
      </c>
      <c r="C66" s="24">
        <v>2.0</v>
      </c>
      <c r="D66" s="27">
        <v>0.6284722222222222</v>
      </c>
      <c r="E66" s="27"/>
      <c r="F66" s="27"/>
      <c r="G66" s="28" t="s">
        <v>157</v>
      </c>
      <c r="H66" s="29">
        <v>77.0</v>
      </c>
      <c r="I66" s="58">
        <v>138.83</v>
      </c>
      <c r="J66" s="44">
        <v>1.0</v>
      </c>
      <c r="K66" s="274"/>
      <c r="L66" s="275"/>
      <c r="M66" s="275"/>
      <c r="N66" s="34"/>
    </row>
    <row r="67">
      <c r="A67" s="39"/>
      <c r="B67" s="159"/>
      <c r="C67" s="24"/>
      <c r="D67" s="27"/>
      <c r="E67" s="27"/>
      <c r="F67" s="27"/>
      <c r="G67" s="28"/>
      <c r="H67" s="48">
        <f>SUM(H63:H66)</f>
        <v>851</v>
      </c>
      <c r="I67" s="320">
        <v>215.83</v>
      </c>
      <c r="J67" s="38"/>
      <c r="K67" s="441">
        <f t="shared" ref="K67:L67" si="16">K54+H67</f>
        <v>3580</v>
      </c>
      <c r="L67" s="451">
        <f t="shared" si="16"/>
        <v>404.15</v>
      </c>
      <c r="M67" s="275"/>
      <c r="N67" s="34"/>
    </row>
    <row r="68">
      <c r="A68" s="39"/>
      <c r="B68" s="105"/>
      <c r="C68" s="103"/>
      <c r="D68" s="104"/>
      <c r="E68" s="104"/>
      <c r="F68" s="104"/>
      <c r="G68" s="105"/>
      <c r="H68" s="106"/>
      <c r="J68" s="155"/>
      <c r="K68" s="274"/>
      <c r="L68" s="275"/>
      <c r="M68" s="275"/>
      <c r="N68" s="34"/>
    </row>
    <row r="69">
      <c r="A69" s="39">
        <v>45905.0</v>
      </c>
      <c r="B69" s="28" t="s">
        <v>159</v>
      </c>
      <c r="C69" s="24">
        <v>11.0</v>
      </c>
      <c r="D69" s="27">
        <v>0.2326388888888889</v>
      </c>
      <c r="E69" s="27"/>
      <c r="F69" s="27"/>
      <c r="G69" s="28" t="s">
        <v>157</v>
      </c>
      <c r="H69" s="29">
        <v>310.0</v>
      </c>
      <c r="I69" s="30">
        <v>-635.17</v>
      </c>
      <c r="J69" s="117"/>
      <c r="K69" s="274"/>
      <c r="L69" s="275"/>
      <c r="M69" s="275"/>
      <c r="N69" s="34"/>
    </row>
    <row r="70">
      <c r="A70" s="39"/>
      <c r="B70" s="28">
        <v>50985.0</v>
      </c>
      <c r="C70" s="24">
        <v>2.0</v>
      </c>
      <c r="D70" s="137">
        <v>0.3541666666666667</v>
      </c>
      <c r="E70" s="27"/>
      <c r="F70" s="27"/>
      <c r="G70" s="28" t="s">
        <v>160</v>
      </c>
      <c r="H70" s="29">
        <v>77.0</v>
      </c>
      <c r="I70" s="58">
        <v>-325.17</v>
      </c>
      <c r="J70" s="139" t="s">
        <v>161</v>
      </c>
      <c r="K70" s="274"/>
      <c r="L70" s="275"/>
      <c r="M70" s="275"/>
      <c r="N70" s="34"/>
    </row>
    <row r="71">
      <c r="A71" s="39"/>
      <c r="B71" s="28" t="s">
        <v>162</v>
      </c>
      <c r="C71" s="24">
        <v>8.0</v>
      </c>
      <c r="D71" s="27">
        <v>0.4722222222222222</v>
      </c>
      <c r="E71" s="27"/>
      <c r="F71" s="27"/>
      <c r="G71" s="28" t="s">
        <v>157</v>
      </c>
      <c r="H71" s="29">
        <v>308.0</v>
      </c>
      <c r="I71" s="58">
        <v>-248.17</v>
      </c>
      <c r="J71" s="44"/>
      <c r="K71" s="274"/>
      <c r="L71" s="275"/>
      <c r="M71" s="275"/>
      <c r="N71" s="34"/>
    </row>
    <row r="72">
      <c r="A72" s="39"/>
      <c r="B72" s="28">
        <v>49710.0</v>
      </c>
      <c r="C72" s="24">
        <v>3.0</v>
      </c>
      <c r="D72" s="27">
        <v>0.5625</v>
      </c>
      <c r="E72" s="27"/>
      <c r="F72" s="27"/>
      <c r="G72" s="28" t="s">
        <v>163</v>
      </c>
      <c r="H72" s="29">
        <v>77.0</v>
      </c>
      <c r="I72" s="58">
        <v>59.83</v>
      </c>
      <c r="J72" s="44"/>
      <c r="K72" s="274"/>
      <c r="L72" s="275"/>
      <c r="M72" s="275"/>
      <c r="N72" s="34"/>
    </row>
    <row r="73">
      <c r="A73" s="39"/>
      <c r="B73" s="28"/>
      <c r="C73" s="24"/>
      <c r="D73" s="27"/>
      <c r="E73" s="27"/>
      <c r="F73" s="27"/>
      <c r="G73" s="28"/>
      <c r="H73" s="48">
        <f>SUM(H69:H72)</f>
        <v>772</v>
      </c>
      <c r="I73" s="320">
        <v>136.83</v>
      </c>
      <c r="J73" s="44">
        <v>2.0</v>
      </c>
      <c r="K73" s="274"/>
      <c r="L73" s="275"/>
      <c r="M73" s="451">
        <f t="shared" ref="M73:N73" si="17">M60+H73</f>
        <v>3297</v>
      </c>
      <c r="N73" s="34">
        <f t="shared" si="17"/>
        <v>121.15</v>
      </c>
    </row>
    <row r="74">
      <c r="A74" s="39"/>
      <c r="B74" s="28"/>
      <c r="C74" s="24"/>
      <c r="D74" s="27"/>
      <c r="E74" s="27"/>
      <c r="F74" s="27"/>
      <c r="G74" s="28"/>
      <c r="H74" s="48"/>
      <c r="I74" s="58"/>
      <c r="J74" s="44"/>
      <c r="K74" s="274"/>
      <c r="L74" s="275"/>
      <c r="M74" s="275"/>
      <c r="N74" s="34"/>
    </row>
    <row r="75">
      <c r="A75" s="71"/>
      <c r="B75" s="75"/>
      <c r="C75" s="144"/>
      <c r="D75" s="162"/>
      <c r="E75" s="162"/>
      <c r="F75" s="162"/>
      <c r="G75" s="163"/>
      <c r="H75" s="145"/>
      <c r="I75" s="164"/>
      <c r="J75" s="77"/>
      <c r="K75" s="278"/>
      <c r="L75" s="279"/>
      <c r="M75" s="279"/>
      <c r="N75" s="80"/>
    </row>
    <row r="76">
      <c r="A76" s="81"/>
      <c r="B76" s="159">
        <v>56373.0</v>
      </c>
      <c r="C76" s="24">
        <v>2.0</v>
      </c>
      <c r="D76" s="27">
        <v>0.3263888888888889</v>
      </c>
      <c r="E76" s="27"/>
      <c r="F76" s="27"/>
      <c r="G76" s="161" t="s">
        <v>164</v>
      </c>
      <c r="H76" s="29">
        <v>0.0</v>
      </c>
      <c r="I76" s="30">
        <v>-635.17</v>
      </c>
      <c r="J76" s="165"/>
      <c r="K76" s="274"/>
      <c r="L76" s="275"/>
      <c r="M76" s="275"/>
      <c r="N76" s="34"/>
    </row>
    <row r="77">
      <c r="A77" s="39"/>
      <c r="B77" s="159">
        <v>57739.0</v>
      </c>
      <c r="C77" s="24">
        <v>9.0</v>
      </c>
      <c r="D77" s="27">
        <v>0.3541666666666667</v>
      </c>
      <c r="E77" s="27"/>
      <c r="F77" s="27"/>
      <c r="G77" s="161" t="s">
        <v>18</v>
      </c>
      <c r="H77" s="29">
        <v>707.0</v>
      </c>
      <c r="I77" s="150">
        <f t="shared" ref="I77:I79" si="18">I76+H76</f>
        <v>-635.17</v>
      </c>
      <c r="J77" s="167"/>
      <c r="K77" s="274"/>
      <c r="L77" s="275"/>
      <c r="M77" s="275"/>
      <c r="N77" s="34"/>
    </row>
    <row r="78">
      <c r="A78" s="39"/>
      <c r="B78" s="159" t="s">
        <v>165</v>
      </c>
      <c r="C78" s="24">
        <v>9.0</v>
      </c>
      <c r="D78" s="26">
        <v>0.6736111111111112</v>
      </c>
      <c r="E78" s="27"/>
      <c r="F78" s="27"/>
      <c r="G78" s="28" t="s">
        <v>166</v>
      </c>
      <c r="H78" s="29">
        <v>362.0</v>
      </c>
      <c r="I78" s="150">
        <f t="shared" si="18"/>
        <v>71.83</v>
      </c>
      <c r="J78" s="167"/>
      <c r="K78" s="274"/>
      <c r="L78" s="275"/>
      <c r="M78" s="275"/>
      <c r="N78" s="34"/>
    </row>
    <row r="79">
      <c r="A79" s="39"/>
      <c r="B79" s="159"/>
      <c r="C79" s="24"/>
      <c r="D79" s="27"/>
      <c r="E79" s="27"/>
      <c r="F79" s="27"/>
      <c r="G79" s="28"/>
      <c r="H79" s="48">
        <f>SUM(H76:H78)</f>
        <v>1069</v>
      </c>
      <c r="I79" s="375">
        <f t="shared" si="18"/>
        <v>433.83</v>
      </c>
      <c r="J79" s="168"/>
      <c r="K79" s="441">
        <f t="shared" ref="K79:L79" si="19">K67+H79</f>
        <v>4649</v>
      </c>
      <c r="L79" s="451">
        <f t="shared" si="19"/>
        <v>837.98</v>
      </c>
      <c r="M79" s="275"/>
      <c r="N79" s="34"/>
    </row>
    <row r="80">
      <c r="A80" s="39"/>
      <c r="B80" s="159"/>
      <c r="C80" s="24"/>
      <c r="D80" s="27"/>
      <c r="E80" s="27"/>
      <c r="F80" s="27"/>
      <c r="G80" s="28"/>
      <c r="H80" s="29"/>
      <c r="I80" s="150"/>
      <c r="J80" s="169">
        <v>1.0</v>
      </c>
      <c r="K80" s="274"/>
      <c r="L80" s="275"/>
      <c r="M80" s="275"/>
      <c r="N80" s="34"/>
    </row>
    <row r="81">
      <c r="A81" s="39"/>
      <c r="B81" s="159"/>
      <c r="C81" s="24"/>
      <c r="D81" s="27"/>
      <c r="E81" s="27"/>
      <c r="F81" s="27"/>
      <c r="G81" s="28"/>
      <c r="H81" s="48"/>
      <c r="I81" s="152"/>
      <c r="J81" s="167"/>
      <c r="K81" s="274"/>
      <c r="L81" s="275"/>
      <c r="M81" s="275"/>
      <c r="N81" s="34"/>
    </row>
    <row r="82">
      <c r="A82" s="39">
        <v>45906.0</v>
      </c>
      <c r="B82" s="159"/>
      <c r="C82" s="24"/>
      <c r="D82" s="27"/>
      <c r="E82" s="27"/>
      <c r="F82" s="27"/>
      <c r="G82" s="28"/>
      <c r="H82" s="48"/>
      <c r="I82" s="152"/>
      <c r="J82" s="168"/>
      <c r="K82" s="274"/>
      <c r="L82" s="275"/>
      <c r="M82" s="275"/>
      <c r="N82" s="34"/>
    </row>
    <row r="83">
      <c r="A83" s="39"/>
      <c r="B83" s="28"/>
      <c r="C83" s="24"/>
      <c r="D83" s="27"/>
      <c r="E83" s="104"/>
      <c r="F83" s="104"/>
      <c r="G83" s="28"/>
      <c r="H83" s="106"/>
      <c r="I83" s="170"/>
      <c r="J83" s="168"/>
      <c r="K83" s="274"/>
      <c r="L83" s="275"/>
      <c r="M83" s="275"/>
      <c r="N83" s="34"/>
    </row>
    <row r="84">
      <c r="A84" s="39"/>
      <c r="B84" s="105"/>
      <c r="C84" s="103"/>
      <c r="D84" s="104"/>
      <c r="E84" s="104"/>
      <c r="F84" s="104"/>
      <c r="G84" s="105"/>
      <c r="H84" s="171"/>
      <c r="I84" s="172"/>
      <c r="J84" s="168"/>
      <c r="K84" s="274"/>
      <c r="L84" s="275"/>
      <c r="M84" s="275"/>
      <c r="N84" s="34"/>
    </row>
    <row r="85">
      <c r="A85" s="39"/>
      <c r="B85" s="467">
        <v>57989.0</v>
      </c>
      <c r="C85" s="24">
        <v>2.0</v>
      </c>
      <c r="D85" s="26">
        <v>0.3854166666666667</v>
      </c>
      <c r="E85" s="27"/>
      <c r="F85" s="272"/>
      <c r="G85" s="28" t="s">
        <v>20</v>
      </c>
      <c r="H85" s="129">
        <v>103.0</v>
      </c>
      <c r="I85" s="58">
        <v>-635.17</v>
      </c>
      <c r="J85" s="468"/>
      <c r="K85" s="45"/>
      <c r="L85" s="46"/>
      <c r="M85" s="275"/>
      <c r="N85" s="34"/>
    </row>
    <row r="86">
      <c r="A86" s="39"/>
      <c r="B86" s="28" t="s">
        <v>167</v>
      </c>
      <c r="C86" s="24">
        <v>4.0</v>
      </c>
      <c r="D86" s="26">
        <v>0.4479166666666667</v>
      </c>
      <c r="E86" s="27"/>
      <c r="F86" s="27"/>
      <c r="G86" s="28" t="s">
        <v>168</v>
      </c>
      <c r="H86" s="129">
        <f>44*2</f>
        <v>88</v>
      </c>
      <c r="I86" s="58">
        <f t="shared" ref="I86:I90" si="20">I85+H85</f>
        <v>-532.17</v>
      </c>
      <c r="J86" s="174"/>
      <c r="K86" s="274"/>
      <c r="L86" s="275"/>
      <c r="M86" s="275"/>
      <c r="N86" s="34"/>
    </row>
    <row r="87">
      <c r="A87" s="39"/>
      <c r="B87" s="175" t="s">
        <v>169</v>
      </c>
      <c r="C87" s="176">
        <v>11.0</v>
      </c>
      <c r="D87" s="37">
        <v>0.5</v>
      </c>
      <c r="E87" s="37"/>
      <c r="F87" s="37"/>
      <c r="G87" s="175" t="s">
        <v>170</v>
      </c>
      <c r="H87" s="177">
        <v>310.0</v>
      </c>
      <c r="I87" s="58">
        <f t="shared" si="20"/>
        <v>-444.17</v>
      </c>
      <c r="J87" s="178">
        <v>2.0</v>
      </c>
      <c r="K87" s="274"/>
      <c r="L87" s="275"/>
      <c r="M87" s="275"/>
      <c r="N87" s="34"/>
    </row>
    <row r="88">
      <c r="A88" s="39"/>
      <c r="B88" s="175" t="s">
        <v>171</v>
      </c>
      <c r="C88" s="176">
        <v>6.0</v>
      </c>
      <c r="D88" s="37">
        <v>0.5763888888888888</v>
      </c>
      <c r="E88" s="37"/>
      <c r="F88" s="37"/>
      <c r="G88" s="23" t="s">
        <v>172</v>
      </c>
      <c r="H88" s="58">
        <f>44+44+81</f>
        <v>169</v>
      </c>
      <c r="I88" s="58">
        <f t="shared" si="20"/>
        <v>-134.17</v>
      </c>
      <c r="J88" s="179"/>
      <c r="K88" s="274"/>
      <c r="L88" s="275"/>
      <c r="M88" s="451">
        <f t="shared" ref="M88:N88" si="21">M73+H90</f>
        <v>4044</v>
      </c>
      <c r="N88" s="34">
        <f t="shared" si="21"/>
        <v>232.98</v>
      </c>
    </row>
    <row r="89">
      <c r="A89" s="39"/>
      <c r="B89" s="175">
        <v>56524.0</v>
      </c>
      <c r="C89" s="24">
        <v>2.0</v>
      </c>
      <c r="D89" s="27">
        <v>0.7395833333333334</v>
      </c>
      <c r="E89" s="27"/>
      <c r="F89" s="27"/>
      <c r="G89" s="28" t="s">
        <v>26</v>
      </c>
      <c r="H89" s="29">
        <v>77.0</v>
      </c>
      <c r="I89" s="58">
        <f t="shared" si="20"/>
        <v>34.83</v>
      </c>
      <c r="J89" s="180"/>
      <c r="K89" s="274"/>
      <c r="L89" s="275"/>
      <c r="M89" s="275"/>
      <c r="N89" s="34"/>
    </row>
    <row r="90">
      <c r="A90" s="39"/>
      <c r="B90" s="43"/>
      <c r="C90" s="41"/>
      <c r="D90" s="42"/>
      <c r="E90" s="42"/>
      <c r="F90" s="42"/>
      <c r="G90" s="43"/>
      <c r="H90" s="67">
        <f>SUM(H85:H89)</f>
        <v>747</v>
      </c>
      <c r="I90" s="320">
        <f t="shared" si="20"/>
        <v>111.83</v>
      </c>
      <c r="J90" s="181"/>
      <c r="K90" s="274"/>
      <c r="L90" s="275"/>
      <c r="M90" s="275"/>
      <c r="N90" s="34"/>
    </row>
    <row r="91">
      <c r="A91" s="71"/>
      <c r="B91" s="75"/>
      <c r="C91" s="73"/>
      <c r="D91" s="74"/>
      <c r="E91" s="74"/>
      <c r="F91" s="74"/>
      <c r="G91" s="75"/>
      <c r="H91" s="76"/>
      <c r="I91" s="53"/>
      <c r="J91" s="77"/>
      <c r="K91" s="278"/>
      <c r="L91" s="279"/>
      <c r="M91" s="279"/>
      <c r="N91" s="80"/>
    </row>
    <row r="92">
      <c r="A92" s="81">
        <v>45907.0</v>
      </c>
      <c r="B92" s="28" t="s">
        <v>173</v>
      </c>
      <c r="C92" s="125">
        <v>10.0</v>
      </c>
      <c r="D92" s="183">
        <v>0.24305555555555555</v>
      </c>
      <c r="E92" s="84"/>
      <c r="F92" s="84"/>
      <c r="G92" s="85" t="s">
        <v>174</v>
      </c>
      <c r="H92" s="158">
        <v>310.0</v>
      </c>
      <c r="I92" s="30">
        <v>-635.17</v>
      </c>
      <c r="J92" s="184"/>
      <c r="K92" s="274"/>
      <c r="L92" s="275"/>
      <c r="M92" s="275"/>
      <c r="N92" s="34"/>
    </row>
    <row r="93">
      <c r="A93" s="185"/>
      <c r="B93" s="469">
        <v>57339.0</v>
      </c>
      <c r="C93" s="24">
        <v>4.0</v>
      </c>
      <c r="D93" s="27">
        <v>0.3229166666666667</v>
      </c>
      <c r="E93" s="27"/>
      <c r="F93" s="27"/>
      <c r="G93" s="28" t="s">
        <v>28</v>
      </c>
      <c r="H93" s="29">
        <v>310.0</v>
      </c>
      <c r="I93" s="170">
        <f t="shared" ref="I93:I98" si="22">I92+H92</f>
        <v>-325.17</v>
      </c>
      <c r="J93" s="187"/>
      <c r="K93" s="274"/>
      <c r="L93" s="275"/>
      <c r="M93" s="275"/>
      <c r="N93" s="34"/>
    </row>
    <row r="94">
      <c r="A94" s="185"/>
      <c r="B94" s="28">
        <v>51072.0</v>
      </c>
      <c r="C94" s="24">
        <v>1.0</v>
      </c>
      <c r="D94" s="27">
        <v>0.375</v>
      </c>
      <c r="E94" s="27"/>
      <c r="F94" s="27"/>
      <c r="G94" s="28" t="s">
        <v>130</v>
      </c>
      <c r="H94" s="29">
        <v>63.0</v>
      </c>
      <c r="I94" s="170">
        <f t="shared" si="22"/>
        <v>-15.17</v>
      </c>
      <c r="J94" s="169" t="s">
        <v>175</v>
      </c>
      <c r="K94" s="274"/>
      <c r="L94" s="275"/>
      <c r="M94" s="275"/>
      <c r="N94" s="34"/>
    </row>
    <row r="95">
      <c r="A95" s="185"/>
      <c r="B95" s="28">
        <v>56707.0</v>
      </c>
      <c r="C95" s="24">
        <v>3.0</v>
      </c>
      <c r="D95" s="27">
        <v>0.4270833333333333</v>
      </c>
      <c r="E95" s="27"/>
      <c r="F95" s="27"/>
      <c r="G95" s="28" t="s">
        <v>21</v>
      </c>
      <c r="H95" s="29">
        <v>77.0</v>
      </c>
      <c r="I95" s="170">
        <f t="shared" si="22"/>
        <v>47.83</v>
      </c>
      <c r="J95" s="188"/>
      <c r="K95" s="274"/>
      <c r="L95" s="275"/>
      <c r="M95" s="275"/>
      <c r="N95" s="34"/>
    </row>
    <row r="96">
      <c r="A96" s="185"/>
      <c r="B96" s="28">
        <v>56274.0</v>
      </c>
      <c r="C96" s="24">
        <v>2.0</v>
      </c>
      <c r="D96" s="26">
        <v>0.5555555555555556</v>
      </c>
      <c r="E96" s="104"/>
      <c r="F96" s="104"/>
      <c r="G96" s="28" t="s">
        <v>174</v>
      </c>
      <c r="H96" s="29">
        <v>77.0</v>
      </c>
      <c r="I96" s="170">
        <f t="shared" si="22"/>
        <v>124.83</v>
      </c>
      <c r="J96" s="187">
        <v>1.0</v>
      </c>
      <c r="K96" s="441">
        <f t="shared" ref="K96:L96" si="23">K79+H98</f>
        <v>5717</v>
      </c>
      <c r="L96" s="451">
        <f t="shared" si="23"/>
        <v>1270.81</v>
      </c>
      <c r="M96" s="275"/>
      <c r="N96" s="34"/>
    </row>
    <row r="97">
      <c r="A97" s="185"/>
      <c r="B97" s="28" t="s">
        <v>176</v>
      </c>
      <c r="C97" s="24">
        <v>7.0</v>
      </c>
      <c r="D97" s="470">
        <v>0.7083333333333334</v>
      </c>
      <c r="E97" s="104"/>
      <c r="F97" s="104"/>
      <c r="G97" s="190" t="s">
        <v>174</v>
      </c>
      <c r="H97" s="29">
        <f>77*3</f>
        <v>231</v>
      </c>
      <c r="I97" s="170">
        <f t="shared" si="22"/>
        <v>201.83</v>
      </c>
      <c r="J97" s="471" t="s">
        <v>177</v>
      </c>
      <c r="K97" s="274"/>
      <c r="L97" s="275"/>
      <c r="M97" s="275"/>
      <c r="N97" s="34"/>
    </row>
    <row r="98">
      <c r="A98" s="185"/>
      <c r="B98" s="28"/>
      <c r="C98" s="24"/>
      <c r="D98" s="26"/>
      <c r="E98" s="104"/>
      <c r="F98" s="104"/>
      <c r="G98" s="190"/>
      <c r="H98" s="48">
        <f>SUM(H92:H97)</f>
        <v>1068</v>
      </c>
      <c r="I98" s="472">
        <f t="shared" si="22"/>
        <v>432.83</v>
      </c>
      <c r="J98" s="187"/>
      <c r="K98" s="274"/>
      <c r="L98" s="275"/>
      <c r="M98" s="275"/>
      <c r="N98" s="34"/>
    </row>
    <row r="99">
      <c r="A99" s="185"/>
      <c r="B99" s="28"/>
      <c r="C99" s="103"/>
      <c r="D99" s="104"/>
      <c r="E99" s="104"/>
      <c r="F99" s="104"/>
      <c r="G99" s="105"/>
      <c r="H99" s="69"/>
      <c r="I99" s="192" t="s">
        <v>178</v>
      </c>
      <c r="J99" s="169"/>
      <c r="K99" s="274"/>
      <c r="L99" s="275"/>
      <c r="M99" s="275"/>
      <c r="N99" s="34"/>
    </row>
    <row r="100">
      <c r="A100" s="185"/>
      <c r="B100" s="193"/>
      <c r="C100" s="103"/>
      <c r="D100" s="104"/>
      <c r="E100" s="104"/>
      <c r="F100" s="104"/>
      <c r="G100" s="105"/>
      <c r="H100" s="171"/>
      <c r="I100" s="170"/>
      <c r="J100" s="194"/>
      <c r="K100" s="274"/>
      <c r="L100" s="275"/>
      <c r="M100" s="275"/>
      <c r="N100" s="34"/>
    </row>
    <row r="101">
      <c r="A101" s="185"/>
      <c r="B101" s="195" t="s">
        <v>179</v>
      </c>
      <c r="C101" s="24">
        <v>4.0</v>
      </c>
      <c r="D101" s="27">
        <v>0.5</v>
      </c>
      <c r="E101" s="27"/>
      <c r="F101" s="27"/>
      <c r="G101" s="28" t="s">
        <v>168</v>
      </c>
      <c r="H101" s="29">
        <v>88.0</v>
      </c>
      <c r="I101" s="30">
        <v>-635.17</v>
      </c>
      <c r="J101" s="44"/>
      <c r="K101" s="274"/>
      <c r="L101" s="275"/>
      <c r="M101" s="275"/>
      <c r="N101" s="34"/>
    </row>
    <row r="102">
      <c r="A102" s="185"/>
      <c r="B102" s="28" t="s">
        <v>180</v>
      </c>
      <c r="C102" s="24">
        <v>6.0</v>
      </c>
      <c r="D102" s="27">
        <v>0.6041666666666666</v>
      </c>
      <c r="E102" s="27"/>
      <c r="F102" s="27"/>
      <c r="G102" s="138" t="s">
        <v>130</v>
      </c>
      <c r="H102" s="196">
        <f>63*3</f>
        <v>189</v>
      </c>
      <c r="I102" s="197">
        <f t="shared" ref="I102:I106" si="24">I101+H101</f>
        <v>-547.17</v>
      </c>
      <c r="J102" s="453" t="s">
        <v>181</v>
      </c>
      <c r="K102" s="274"/>
      <c r="L102" s="275"/>
      <c r="M102" s="275"/>
      <c r="N102" s="34"/>
    </row>
    <row r="103">
      <c r="A103" s="185"/>
      <c r="B103" s="28" t="s">
        <v>182</v>
      </c>
      <c r="C103" s="24">
        <v>11.0</v>
      </c>
      <c r="D103" s="27">
        <v>0.7083333333333334</v>
      </c>
      <c r="E103" s="27"/>
      <c r="F103" s="27"/>
      <c r="G103" s="28" t="s">
        <v>26</v>
      </c>
      <c r="H103" s="95">
        <v>310.0</v>
      </c>
      <c r="I103" s="197">
        <f t="shared" si="24"/>
        <v>-358.17</v>
      </c>
      <c r="J103" s="44"/>
      <c r="K103" s="274"/>
      <c r="L103" s="275"/>
      <c r="M103" s="275"/>
      <c r="N103" s="34"/>
    </row>
    <row r="104">
      <c r="A104" s="185"/>
      <c r="B104" s="28">
        <v>52724.0</v>
      </c>
      <c r="C104" s="24">
        <v>8.0</v>
      </c>
      <c r="D104" s="27">
        <v>0.7430555555555556</v>
      </c>
      <c r="E104" s="27"/>
      <c r="F104" s="27"/>
      <c r="G104" s="28" t="s">
        <v>55</v>
      </c>
      <c r="H104" s="29">
        <v>362.0</v>
      </c>
      <c r="I104" s="197">
        <f t="shared" si="24"/>
        <v>-48.17</v>
      </c>
      <c r="J104" s="44">
        <v>2.0</v>
      </c>
      <c r="K104" s="274"/>
      <c r="L104" s="275"/>
      <c r="M104" s="275"/>
      <c r="N104" s="34"/>
    </row>
    <row r="105">
      <c r="A105" s="185"/>
      <c r="B105" s="28">
        <v>57776.0</v>
      </c>
      <c r="C105" s="24">
        <v>3.0</v>
      </c>
      <c r="D105" s="27">
        <v>0.9097222222222222</v>
      </c>
      <c r="E105" s="27"/>
      <c r="F105" s="27"/>
      <c r="G105" s="28" t="s">
        <v>28</v>
      </c>
      <c r="H105" s="29">
        <v>77.0</v>
      </c>
      <c r="I105" s="197">
        <f t="shared" si="24"/>
        <v>313.83</v>
      </c>
      <c r="J105" s="44"/>
      <c r="K105" s="274"/>
      <c r="L105" s="275"/>
      <c r="M105" s="451">
        <f t="shared" ref="M105:N105" si="25">M88+H106</f>
        <v>5070</v>
      </c>
      <c r="N105" s="34">
        <f t="shared" si="25"/>
        <v>623.81</v>
      </c>
    </row>
    <row r="106">
      <c r="A106" s="185"/>
      <c r="B106" s="28"/>
      <c r="C106" s="24"/>
      <c r="D106" s="27"/>
      <c r="E106" s="27"/>
      <c r="F106" s="27"/>
      <c r="G106" s="28"/>
      <c r="H106" s="48">
        <f>SUM(H101:H105)</f>
        <v>1026</v>
      </c>
      <c r="I106" s="323">
        <f t="shared" si="24"/>
        <v>390.83</v>
      </c>
      <c r="J106" s="44"/>
      <c r="K106" s="274"/>
      <c r="L106" s="275"/>
      <c r="M106" s="275"/>
      <c r="N106" s="34"/>
    </row>
    <row r="107">
      <c r="A107" s="185"/>
      <c r="B107" s="28"/>
      <c r="C107" s="103"/>
      <c r="D107" s="104"/>
      <c r="E107" s="104"/>
      <c r="F107" s="104"/>
      <c r="G107" s="105"/>
      <c r="H107" s="106"/>
      <c r="I107" s="199"/>
      <c r="J107" s="44"/>
      <c r="K107" s="274"/>
      <c r="L107" s="275"/>
      <c r="M107" s="275"/>
      <c r="N107" s="34"/>
    </row>
    <row r="108">
      <c r="A108" s="200"/>
      <c r="B108" s="201"/>
      <c r="C108" s="202"/>
      <c r="D108" s="203"/>
      <c r="E108" s="203"/>
      <c r="F108" s="203"/>
      <c r="G108" s="201"/>
      <c r="H108" s="204"/>
      <c r="I108" s="205"/>
      <c r="J108" s="77"/>
      <c r="K108" s="278"/>
      <c r="L108" s="279"/>
      <c r="M108" s="279"/>
      <c r="N108" s="80"/>
    </row>
    <row r="109">
      <c r="A109" s="81">
        <v>45908.0</v>
      </c>
      <c r="B109" s="206">
        <v>56263.0</v>
      </c>
      <c r="C109" s="207">
        <v>10.0</v>
      </c>
      <c r="D109" s="208">
        <v>0.3715277777777778</v>
      </c>
      <c r="E109" s="209"/>
      <c r="F109" s="210"/>
      <c r="G109" s="211" t="s">
        <v>183</v>
      </c>
      <c r="H109" s="212">
        <v>310.0</v>
      </c>
      <c r="I109" s="213">
        <v>-635.17</v>
      </c>
      <c r="J109" s="178"/>
      <c r="K109" s="274"/>
      <c r="L109" s="275"/>
      <c r="M109" s="275"/>
      <c r="N109" s="34"/>
    </row>
    <row r="110">
      <c r="A110" s="185"/>
      <c r="B110" s="36" t="s">
        <v>169</v>
      </c>
      <c r="C110" s="24">
        <v>11.0</v>
      </c>
      <c r="D110" s="214">
        <v>0.5625</v>
      </c>
      <c r="E110" s="27"/>
      <c r="F110" s="27"/>
      <c r="G110" s="28" t="s">
        <v>130</v>
      </c>
      <c r="H110" s="29">
        <v>310.0</v>
      </c>
      <c r="I110" s="197">
        <f t="shared" ref="I110:I113" si="26">I109+H109</f>
        <v>-325.17</v>
      </c>
      <c r="J110" s="180"/>
      <c r="K110" s="274"/>
      <c r="L110" s="275"/>
      <c r="M110" s="275"/>
      <c r="N110" s="34"/>
    </row>
    <row r="111">
      <c r="A111" s="185"/>
      <c r="B111" s="222">
        <v>50318.0</v>
      </c>
      <c r="C111" s="24"/>
      <c r="D111" s="214"/>
      <c r="E111" s="27"/>
      <c r="F111" s="27"/>
      <c r="G111" s="28"/>
      <c r="H111" s="29"/>
      <c r="I111" s="197">
        <f t="shared" si="26"/>
        <v>-15.17</v>
      </c>
      <c r="J111" s="216" t="s">
        <v>184</v>
      </c>
      <c r="K111" s="274"/>
      <c r="L111" s="275"/>
      <c r="M111" s="275"/>
      <c r="N111" s="34"/>
    </row>
    <row r="112">
      <c r="A112" s="185"/>
      <c r="B112" s="36">
        <v>49563.0</v>
      </c>
      <c r="C112" s="24">
        <v>4.0</v>
      </c>
      <c r="D112" s="214">
        <v>0.7604166666666666</v>
      </c>
      <c r="E112" s="27"/>
      <c r="F112" s="27"/>
      <c r="G112" s="28" t="s">
        <v>28</v>
      </c>
      <c r="H112" s="29">
        <v>310.0</v>
      </c>
      <c r="I112" s="197">
        <f t="shared" si="26"/>
        <v>-15.17</v>
      </c>
      <c r="J112" s="217"/>
      <c r="K112" s="274"/>
      <c r="L112" s="275"/>
      <c r="M112" s="275"/>
      <c r="N112" s="34"/>
    </row>
    <row r="113">
      <c r="A113" s="185"/>
      <c r="B113" s="36"/>
      <c r="C113" s="24"/>
      <c r="D113" s="218"/>
      <c r="E113" s="27"/>
      <c r="F113" s="27"/>
      <c r="G113" s="28"/>
      <c r="H113" s="48">
        <f>SUM(H109:H112)</f>
        <v>930</v>
      </c>
      <c r="I113" s="323">
        <f t="shared" si="26"/>
        <v>294.83</v>
      </c>
      <c r="J113" s="178">
        <v>1.0</v>
      </c>
      <c r="K113" s="32"/>
      <c r="L113" s="33"/>
      <c r="M113" s="33"/>
      <c r="N113" s="66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</row>
    <row r="114">
      <c r="A114" s="185"/>
      <c r="B114" s="102"/>
      <c r="C114" s="103"/>
      <c r="D114" s="104"/>
      <c r="E114" s="104"/>
      <c r="F114" s="104"/>
      <c r="G114" s="105"/>
      <c r="H114" s="106"/>
      <c r="I114" s="219"/>
      <c r="J114" s="220"/>
      <c r="K114" s="441">
        <f t="shared" ref="K114:L114" si="27">K96+H113</f>
        <v>6647</v>
      </c>
      <c r="L114" s="451">
        <f t="shared" si="27"/>
        <v>1565.64</v>
      </c>
      <c r="M114" s="275"/>
      <c r="N114" s="34"/>
    </row>
    <row r="115">
      <c r="A115" s="185"/>
      <c r="B115" s="102"/>
      <c r="C115" s="103"/>
      <c r="D115" s="104"/>
      <c r="E115" s="104"/>
      <c r="F115" s="104"/>
      <c r="G115" s="105"/>
      <c r="H115" s="204"/>
      <c r="I115" s="221"/>
      <c r="J115" s="180"/>
      <c r="K115" s="274"/>
      <c r="L115" s="275"/>
      <c r="M115" s="275"/>
      <c r="N115" s="34"/>
    </row>
    <row r="116">
      <c r="A116" s="185"/>
      <c r="B116" s="102"/>
      <c r="C116" s="103"/>
      <c r="D116" s="104"/>
      <c r="E116" s="104"/>
      <c r="F116" s="104"/>
      <c r="G116" s="105"/>
      <c r="H116" s="204"/>
      <c r="I116" s="197"/>
      <c r="J116" s="180"/>
      <c r="K116" s="274"/>
      <c r="L116" s="275"/>
      <c r="M116" s="275"/>
      <c r="N116" s="34"/>
    </row>
    <row r="117">
      <c r="A117" s="185"/>
      <c r="B117" s="248">
        <v>56263.0</v>
      </c>
      <c r="C117" s="24">
        <v>11.0</v>
      </c>
      <c r="D117" s="214">
        <v>0.3715277777777778</v>
      </c>
      <c r="E117" s="223"/>
      <c r="F117" s="223"/>
      <c r="G117" s="224" t="s">
        <v>183</v>
      </c>
      <c r="H117" s="29">
        <v>310.0</v>
      </c>
      <c r="I117" s="225">
        <v>-635.17</v>
      </c>
      <c r="J117" s="226"/>
      <c r="K117" s="45"/>
      <c r="L117" s="46"/>
      <c r="M117" s="275"/>
      <c r="N117" s="34"/>
    </row>
    <row r="118">
      <c r="A118" s="185"/>
      <c r="B118" s="36" t="s">
        <v>185</v>
      </c>
      <c r="C118" s="24">
        <v>6.0</v>
      </c>
      <c r="D118" s="214">
        <v>0.5486111111111112</v>
      </c>
      <c r="E118" s="223"/>
      <c r="F118" s="223"/>
      <c r="G118" s="224" t="s">
        <v>16</v>
      </c>
      <c r="H118" s="29">
        <f>77*3</f>
        <v>231</v>
      </c>
      <c r="I118" s="230">
        <f t="shared" ref="I118:I121" si="28">I117+H117</f>
        <v>-325.17</v>
      </c>
      <c r="J118" s="180"/>
      <c r="K118" s="274"/>
      <c r="L118" s="275"/>
      <c r="M118" s="275"/>
      <c r="N118" s="34"/>
    </row>
    <row r="119">
      <c r="A119" s="185"/>
      <c r="B119" s="36" t="s">
        <v>186</v>
      </c>
      <c r="C119" s="24">
        <v>6.0</v>
      </c>
      <c r="D119" s="214">
        <v>0.625</v>
      </c>
      <c r="E119" s="223"/>
      <c r="F119" s="223"/>
      <c r="G119" s="224" t="s">
        <v>168</v>
      </c>
      <c r="H119" s="29">
        <f>44*3</f>
        <v>132</v>
      </c>
      <c r="I119" s="230">
        <f t="shared" si="28"/>
        <v>-94.17</v>
      </c>
      <c r="J119" s="178"/>
      <c r="K119" s="274"/>
      <c r="L119" s="275"/>
      <c r="M119" s="275"/>
      <c r="N119" s="34"/>
    </row>
    <row r="120">
      <c r="A120" s="185"/>
      <c r="B120" s="36">
        <v>56260.0</v>
      </c>
      <c r="C120" s="24">
        <v>4.0</v>
      </c>
      <c r="D120" s="214">
        <v>0.7916666666666666</v>
      </c>
      <c r="E120" s="223"/>
      <c r="F120" s="223"/>
      <c r="G120" s="224" t="s">
        <v>187</v>
      </c>
      <c r="H120" s="29">
        <v>310.0</v>
      </c>
      <c r="I120" s="230">
        <f t="shared" si="28"/>
        <v>37.83</v>
      </c>
      <c r="J120" s="229">
        <v>2.0</v>
      </c>
      <c r="K120" s="32"/>
      <c r="L120" s="33"/>
      <c r="M120" s="33"/>
      <c r="N120" s="66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</row>
    <row r="121">
      <c r="A121" s="185"/>
      <c r="B121" s="36"/>
      <c r="C121" s="24"/>
      <c r="D121" s="27"/>
      <c r="E121" s="223"/>
      <c r="F121" s="223"/>
      <c r="G121" s="224"/>
      <c r="H121" s="48">
        <f>SUM(H117:H120)</f>
        <v>983</v>
      </c>
      <c r="I121" s="473">
        <f t="shared" si="28"/>
        <v>347.83</v>
      </c>
      <c r="J121" s="180"/>
      <c r="K121" s="274"/>
      <c r="L121" s="275"/>
      <c r="M121" s="451">
        <f t="shared" ref="M121:N121" si="29">M105+H121</f>
        <v>6053</v>
      </c>
      <c r="N121" s="34">
        <f t="shared" si="29"/>
        <v>971.64</v>
      </c>
    </row>
    <row r="122">
      <c r="A122" s="185"/>
      <c r="B122" s="36"/>
      <c r="C122" s="24"/>
      <c r="D122" s="27"/>
      <c r="E122" s="223"/>
      <c r="F122" s="223"/>
      <c r="G122" s="224"/>
      <c r="H122" s="29"/>
      <c r="I122" s="230"/>
      <c r="J122" s="180"/>
      <c r="K122" s="274"/>
      <c r="L122" s="275"/>
      <c r="M122" s="275"/>
      <c r="N122" s="34"/>
    </row>
    <row r="123">
      <c r="A123" s="200"/>
      <c r="B123" s="231"/>
      <c r="C123" s="232"/>
      <c r="D123" s="233"/>
      <c r="E123" s="233"/>
      <c r="F123" s="233"/>
      <c r="G123" s="234"/>
      <c r="H123" s="235"/>
      <c r="I123" s="236"/>
      <c r="J123" s="237"/>
      <c r="K123" s="278"/>
      <c r="L123" s="279"/>
      <c r="M123" s="279"/>
      <c r="N123" s="80"/>
    </row>
    <row r="124">
      <c r="A124" s="81">
        <v>45909.0</v>
      </c>
      <c r="B124" s="474">
        <v>57333.0</v>
      </c>
      <c r="C124" s="475">
        <v>2.0</v>
      </c>
      <c r="D124" s="476">
        <v>0.3333333333333333</v>
      </c>
      <c r="E124" s="476"/>
      <c r="F124" s="476"/>
      <c r="G124" s="474" t="s">
        <v>70</v>
      </c>
      <c r="H124" s="477">
        <v>315.17</v>
      </c>
      <c r="I124" s="241">
        <v>-635.17</v>
      </c>
      <c r="J124" s="38"/>
      <c r="K124" s="274"/>
      <c r="L124" s="275"/>
      <c r="M124" s="275"/>
      <c r="N124" s="34"/>
    </row>
    <row r="125">
      <c r="A125" s="185"/>
      <c r="B125" s="138">
        <v>55287.0</v>
      </c>
      <c r="C125" s="136">
        <v>2.0</v>
      </c>
      <c r="D125" s="137">
        <v>0.3333333333333333</v>
      </c>
      <c r="E125" s="137"/>
      <c r="F125" s="137"/>
      <c r="G125" s="138" t="s">
        <v>188</v>
      </c>
      <c r="H125" s="215">
        <v>120.0</v>
      </c>
      <c r="I125" s="58">
        <f t="shared" ref="I125:I128" si="30">I124+H124</f>
        <v>-320</v>
      </c>
      <c r="J125" s="50"/>
      <c r="K125" s="274"/>
      <c r="L125" s="275"/>
      <c r="M125" s="275"/>
      <c r="N125" s="34"/>
    </row>
    <row r="126">
      <c r="A126" s="185"/>
      <c r="B126" s="138">
        <v>50318.0</v>
      </c>
      <c r="C126" s="136">
        <v>2.0</v>
      </c>
      <c r="D126" s="137">
        <v>0.3472222222222222</v>
      </c>
      <c r="E126" s="137"/>
      <c r="F126" s="137"/>
      <c r="G126" s="138" t="s">
        <v>189</v>
      </c>
      <c r="H126" s="215">
        <v>200.0</v>
      </c>
      <c r="I126" s="58">
        <f t="shared" si="30"/>
        <v>-200</v>
      </c>
      <c r="J126" s="50" t="s">
        <v>190</v>
      </c>
      <c r="K126" s="274"/>
      <c r="L126" s="275"/>
      <c r="M126" s="275"/>
      <c r="N126" s="34"/>
    </row>
    <row r="127">
      <c r="A127" s="185"/>
      <c r="B127" s="195">
        <v>56263.0</v>
      </c>
      <c r="C127" s="24">
        <v>11.0</v>
      </c>
      <c r="D127" s="27">
        <v>0.7083333333333334</v>
      </c>
      <c r="E127" s="27"/>
      <c r="F127" s="27"/>
      <c r="G127" s="28" t="s">
        <v>28</v>
      </c>
      <c r="H127" s="29">
        <v>310.0</v>
      </c>
      <c r="I127" s="58">
        <f t="shared" si="30"/>
        <v>0</v>
      </c>
      <c r="J127" s="50"/>
      <c r="K127" s="274"/>
      <c r="L127" s="275"/>
      <c r="M127" s="275"/>
      <c r="N127" s="34"/>
    </row>
    <row r="128">
      <c r="A128" s="185"/>
      <c r="B128" s="28"/>
      <c r="C128" s="24"/>
      <c r="D128" s="27"/>
      <c r="E128" s="104"/>
      <c r="F128" s="104"/>
      <c r="G128" s="190"/>
      <c r="H128" s="48">
        <f>SUM(H124:H127)</f>
        <v>945.17</v>
      </c>
      <c r="I128" s="320">
        <f t="shared" si="30"/>
        <v>310</v>
      </c>
      <c r="J128" s="44">
        <v>1.0</v>
      </c>
      <c r="K128" s="441">
        <f t="shared" ref="K128:L128" si="31">K114+H128</f>
        <v>7592.17</v>
      </c>
      <c r="L128" s="451">
        <f t="shared" si="31"/>
        <v>1875.64</v>
      </c>
      <c r="M128" s="275"/>
      <c r="N128" s="34"/>
    </row>
    <row r="129">
      <c r="A129" s="185"/>
      <c r="B129" s="105"/>
      <c r="C129" s="103"/>
      <c r="D129" s="104"/>
      <c r="E129" s="104"/>
      <c r="F129" s="104"/>
      <c r="G129" s="105"/>
      <c r="H129" s="106"/>
      <c r="I129" s="53"/>
      <c r="J129" s="38"/>
      <c r="K129" s="274"/>
      <c r="L129" s="275"/>
      <c r="M129" s="275"/>
      <c r="N129" s="34"/>
    </row>
    <row r="130">
      <c r="A130" s="185"/>
      <c r="B130" s="105"/>
      <c r="C130" s="103"/>
      <c r="D130" s="104"/>
      <c r="E130" s="104"/>
      <c r="F130" s="104"/>
      <c r="G130" s="105"/>
      <c r="H130" s="171"/>
      <c r="I130" s="243"/>
      <c r="J130" s="38"/>
      <c r="K130" s="274"/>
      <c r="L130" s="275"/>
      <c r="M130" s="275"/>
      <c r="N130" s="34"/>
    </row>
    <row r="131">
      <c r="A131" s="185"/>
      <c r="B131" s="161" t="s">
        <v>191</v>
      </c>
      <c r="C131" s="24">
        <v>6.0</v>
      </c>
      <c r="D131" s="27">
        <v>0.3229166666666667</v>
      </c>
      <c r="E131" s="27"/>
      <c r="F131" s="27"/>
      <c r="G131" s="28" t="s">
        <v>26</v>
      </c>
      <c r="H131" s="29">
        <f>77*3</f>
        <v>231</v>
      </c>
      <c r="I131" s="177">
        <v>-635.17</v>
      </c>
      <c r="J131" s="31"/>
      <c r="K131" s="274"/>
      <c r="L131" s="275"/>
      <c r="M131" s="275"/>
      <c r="N131" s="34"/>
    </row>
    <row r="132">
      <c r="A132" s="185"/>
      <c r="B132" s="28">
        <v>54401.0</v>
      </c>
      <c r="C132" s="24">
        <v>4.0</v>
      </c>
      <c r="D132" s="27">
        <v>0.375</v>
      </c>
      <c r="E132" s="27"/>
      <c r="F132" s="27"/>
      <c r="G132" s="28" t="s">
        <v>192</v>
      </c>
      <c r="H132" s="29">
        <f>77*2</f>
        <v>154</v>
      </c>
      <c r="I132" s="170">
        <f t="shared" ref="I132:I137" si="32">I131+H131</f>
        <v>-404.17</v>
      </c>
      <c r="J132" s="38"/>
      <c r="K132" s="274"/>
      <c r="L132" s="275"/>
      <c r="M132" s="275"/>
      <c r="N132" s="34"/>
    </row>
    <row r="133">
      <c r="A133" s="185"/>
      <c r="B133" s="28">
        <v>53404.0</v>
      </c>
      <c r="C133" s="24">
        <v>2.0</v>
      </c>
      <c r="D133" s="27">
        <v>0.4722222222222222</v>
      </c>
      <c r="E133" s="27"/>
      <c r="F133" s="27"/>
      <c r="G133" s="28" t="s">
        <v>193</v>
      </c>
      <c r="H133" s="29">
        <v>103.0</v>
      </c>
      <c r="I133" s="170">
        <f t="shared" si="32"/>
        <v>-250.17</v>
      </c>
      <c r="J133" s="44"/>
      <c r="K133" s="274"/>
      <c r="L133" s="275"/>
      <c r="M133" s="275"/>
      <c r="N133" s="34"/>
    </row>
    <row r="134">
      <c r="A134" s="185"/>
      <c r="B134" s="28">
        <v>54784.0</v>
      </c>
      <c r="C134" s="24">
        <v>5.0</v>
      </c>
      <c r="D134" s="27">
        <v>0.5972222222222222</v>
      </c>
      <c r="E134" s="27"/>
      <c r="F134" s="27"/>
      <c r="G134" s="28" t="s">
        <v>87</v>
      </c>
      <c r="H134" s="29">
        <f>44*2</f>
        <v>88</v>
      </c>
      <c r="I134" s="170">
        <f t="shared" si="32"/>
        <v>-147.17</v>
      </c>
      <c r="J134" s="44">
        <v>2.0</v>
      </c>
      <c r="K134" s="274"/>
      <c r="L134" s="275"/>
      <c r="M134" s="275"/>
      <c r="N134" s="34"/>
    </row>
    <row r="135">
      <c r="A135" s="185"/>
      <c r="B135" s="195">
        <v>56263.0</v>
      </c>
      <c r="C135" s="24">
        <v>11.0</v>
      </c>
      <c r="D135" s="27">
        <v>0.7083333333333334</v>
      </c>
      <c r="E135" s="27"/>
      <c r="F135" s="27"/>
      <c r="G135" s="28" t="s">
        <v>28</v>
      </c>
      <c r="H135" s="29">
        <v>310.0</v>
      </c>
      <c r="I135" s="170">
        <f t="shared" si="32"/>
        <v>-59.17</v>
      </c>
      <c r="J135" s="244"/>
      <c r="K135" s="45"/>
      <c r="L135" s="46"/>
      <c r="M135" s="451">
        <f t="shared" ref="M135:N135" si="33">M121+H137</f>
        <v>7065</v>
      </c>
      <c r="N135" s="34">
        <f t="shared" si="33"/>
        <v>1348.47</v>
      </c>
    </row>
    <row r="136">
      <c r="A136" s="185"/>
      <c r="B136" s="28">
        <v>57361.0</v>
      </c>
      <c r="C136" s="24">
        <v>4.0</v>
      </c>
      <c r="D136" s="27">
        <v>0.7326388888888888</v>
      </c>
      <c r="E136" s="104"/>
      <c r="F136" s="104"/>
      <c r="G136" s="28" t="s">
        <v>194</v>
      </c>
      <c r="H136" s="171">
        <f>63*2</f>
        <v>126</v>
      </c>
      <c r="I136" s="170">
        <f t="shared" si="32"/>
        <v>250.83</v>
      </c>
      <c r="J136" s="38"/>
      <c r="K136" s="274"/>
      <c r="L136" s="275"/>
      <c r="M136" s="275"/>
      <c r="N136" s="34"/>
    </row>
    <row r="137">
      <c r="A137" s="185"/>
      <c r="B137" s="28"/>
      <c r="C137" s="103"/>
      <c r="D137" s="104"/>
      <c r="E137" s="104"/>
      <c r="F137" s="104"/>
      <c r="G137" s="105"/>
      <c r="H137" s="106">
        <f>SUM(H131:H136)</f>
        <v>1012</v>
      </c>
      <c r="I137" s="472">
        <f t="shared" si="32"/>
        <v>376.83</v>
      </c>
      <c r="J137" s="38"/>
      <c r="K137" s="274"/>
      <c r="L137" s="275"/>
      <c r="M137" s="275"/>
      <c r="N137" s="34"/>
    </row>
    <row r="138">
      <c r="A138" s="200"/>
      <c r="B138" s="144"/>
      <c r="C138" s="142"/>
      <c r="D138" s="143"/>
      <c r="E138" s="143"/>
      <c r="F138" s="143"/>
      <c r="G138" s="144"/>
      <c r="H138" s="245"/>
      <c r="I138" s="246"/>
      <c r="J138" s="247"/>
      <c r="K138" s="278"/>
      <c r="L138" s="279"/>
      <c r="M138" s="279"/>
      <c r="N138" s="80"/>
    </row>
    <row r="139">
      <c r="A139" s="81">
        <v>45910.0</v>
      </c>
      <c r="B139" s="28">
        <v>55903.0</v>
      </c>
      <c r="C139" s="24">
        <v>3.0</v>
      </c>
      <c r="D139" s="26">
        <v>0.25</v>
      </c>
      <c r="E139" s="27"/>
      <c r="F139" s="27"/>
      <c r="G139" s="28" t="s">
        <v>28</v>
      </c>
      <c r="H139" s="29">
        <v>77.0</v>
      </c>
      <c r="I139" s="250">
        <v>-635.17</v>
      </c>
      <c r="J139" s="44"/>
      <c r="K139" s="45"/>
      <c r="L139" s="46"/>
      <c r="M139" s="275"/>
      <c r="N139" s="34"/>
    </row>
    <row r="140">
      <c r="A140" s="185"/>
      <c r="B140" s="36">
        <v>50127.0</v>
      </c>
      <c r="C140" s="24">
        <v>7.0</v>
      </c>
      <c r="D140" s="27">
        <v>0.2916666666666667</v>
      </c>
      <c r="E140" s="27"/>
      <c r="F140" s="27"/>
      <c r="G140" s="28" t="s">
        <v>21</v>
      </c>
      <c r="H140" s="29">
        <v>310.0</v>
      </c>
      <c r="I140" s="197">
        <f t="shared" ref="I140:I144" si="34">I139+H139</f>
        <v>-558.17</v>
      </c>
      <c r="J140" s="44"/>
      <c r="K140" s="32"/>
      <c r="L140" s="33"/>
      <c r="M140" s="275"/>
      <c r="N140" s="34"/>
    </row>
    <row r="141">
      <c r="A141" s="185"/>
      <c r="B141" s="36">
        <v>56582.0</v>
      </c>
      <c r="C141" s="24">
        <v>2.0</v>
      </c>
      <c r="D141" s="27">
        <v>0.4166666666666667</v>
      </c>
      <c r="E141" s="27"/>
      <c r="F141" s="27"/>
      <c r="G141" s="28" t="s">
        <v>195</v>
      </c>
      <c r="H141" s="29">
        <v>81.0</v>
      </c>
      <c r="I141" s="197">
        <f t="shared" si="34"/>
        <v>-248.17</v>
      </c>
      <c r="J141" s="44">
        <v>1.0</v>
      </c>
      <c r="K141" s="32"/>
      <c r="L141" s="33"/>
      <c r="M141" s="275"/>
      <c r="N141" s="34"/>
    </row>
    <row r="142">
      <c r="A142" s="185"/>
      <c r="B142" s="36">
        <v>55852.0</v>
      </c>
      <c r="C142" s="24">
        <v>2.0</v>
      </c>
      <c r="D142" s="27">
        <v>0.5833333333333334</v>
      </c>
      <c r="E142" s="104"/>
      <c r="F142" s="104"/>
      <c r="G142" s="28" t="s">
        <v>196</v>
      </c>
      <c r="H142" s="29">
        <v>81.0</v>
      </c>
      <c r="I142" s="197">
        <f t="shared" si="34"/>
        <v>-167.17</v>
      </c>
      <c r="J142" s="38"/>
      <c r="K142" s="32"/>
      <c r="L142" s="33"/>
      <c r="M142" s="275"/>
      <c r="N142" s="34"/>
    </row>
    <row r="143">
      <c r="A143" s="185"/>
      <c r="B143" s="36" t="s">
        <v>197</v>
      </c>
      <c r="C143" s="24">
        <v>4.0</v>
      </c>
      <c r="D143" s="27">
        <v>0.6875</v>
      </c>
      <c r="E143" s="104"/>
      <c r="F143" s="104"/>
      <c r="G143" s="28" t="s">
        <v>198</v>
      </c>
      <c r="H143" s="29">
        <v>154.0</v>
      </c>
      <c r="I143" s="197">
        <f t="shared" si="34"/>
        <v>-86.17</v>
      </c>
      <c r="J143" s="38"/>
      <c r="K143" s="32"/>
      <c r="L143" s="33"/>
      <c r="M143" s="275"/>
      <c r="N143" s="34"/>
    </row>
    <row r="144">
      <c r="A144" s="185"/>
      <c r="B144" s="102"/>
      <c r="C144" s="103"/>
      <c r="D144" s="104"/>
      <c r="E144" s="104"/>
      <c r="F144" s="104"/>
      <c r="G144" s="105"/>
      <c r="H144" s="106">
        <f>SUM(H139:H143)</f>
        <v>703</v>
      </c>
      <c r="I144" s="323">
        <f t="shared" si="34"/>
        <v>67.83</v>
      </c>
      <c r="J144" s="38"/>
      <c r="K144" s="100">
        <f t="shared" ref="K144:L144" si="35">K128+H144</f>
        <v>8295.17</v>
      </c>
      <c r="L144" s="130">
        <f t="shared" si="35"/>
        <v>1943.47</v>
      </c>
      <c r="M144" s="275"/>
      <c r="N144" s="34"/>
    </row>
    <row r="145">
      <c r="A145" s="185"/>
      <c r="B145" s="102"/>
      <c r="C145" s="103"/>
      <c r="D145" s="104"/>
      <c r="E145" s="104"/>
      <c r="F145" s="104"/>
      <c r="G145" s="105"/>
      <c r="H145" s="171"/>
      <c r="I145" s="197"/>
      <c r="J145" s="38"/>
      <c r="K145" s="32"/>
      <c r="L145" s="33"/>
      <c r="M145" s="275"/>
      <c r="N145" s="34"/>
    </row>
    <row r="146">
      <c r="A146" s="185"/>
      <c r="B146" s="102"/>
      <c r="C146" s="103"/>
      <c r="D146" s="104"/>
      <c r="E146" s="104"/>
      <c r="F146" s="104"/>
      <c r="G146" s="105"/>
      <c r="H146" s="171"/>
      <c r="I146" s="197"/>
      <c r="J146" s="155"/>
      <c r="K146" s="32"/>
      <c r="L146" s="33"/>
      <c r="M146" s="275"/>
      <c r="N146" s="34"/>
    </row>
    <row r="147">
      <c r="A147" s="185"/>
      <c r="B147" s="248">
        <v>55287.0</v>
      </c>
      <c r="C147" s="24">
        <v>2.0</v>
      </c>
      <c r="D147" s="27">
        <v>0.4375</v>
      </c>
      <c r="E147" s="27"/>
      <c r="F147" s="27"/>
      <c r="G147" s="28" t="s">
        <v>199</v>
      </c>
      <c r="H147" s="29">
        <v>44.0</v>
      </c>
      <c r="I147" s="58">
        <v>-635.17</v>
      </c>
      <c r="J147" s="31"/>
      <c r="K147" s="45"/>
      <c r="L147" s="46"/>
      <c r="M147" s="275"/>
      <c r="N147" s="34"/>
    </row>
    <row r="148">
      <c r="A148" s="185"/>
      <c r="B148" s="36">
        <v>50540.0</v>
      </c>
      <c r="C148" s="24">
        <v>2.0</v>
      </c>
      <c r="D148" s="26">
        <v>0.5104166666666666</v>
      </c>
      <c r="E148" s="27"/>
      <c r="F148" s="27"/>
      <c r="G148" s="28" t="s">
        <v>199</v>
      </c>
      <c r="H148" s="29">
        <v>44.0</v>
      </c>
      <c r="I148" s="250">
        <f>I147+H147</f>
        <v>-591.17</v>
      </c>
      <c r="J148" s="44"/>
      <c r="K148" s="274"/>
      <c r="L148" s="275"/>
      <c r="M148" s="275"/>
      <c r="N148" s="34"/>
    </row>
    <row r="149">
      <c r="A149" s="185"/>
      <c r="B149" s="36">
        <v>56597.0</v>
      </c>
      <c r="C149" s="24">
        <v>2.0</v>
      </c>
      <c r="D149" s="27">
        <v>0.5243055555555556</v>
      </c>
      <c r="E149" s="27"/>
      <c r="F149" s="27"/>
      <c r="G149" s="28" t="s">
        <v>200</v>
      </c>
      <c r="H149" s="29">
        <v>40.0</v>
      </c>
      <c r="I149" s="58">
        <v>-551.17</v>
      </c>
      <c r="J149" s="44"/>
      <c r="K149" s="274"/>
      <c r="L149" s="275"/>
      <c r="M149" s="275"/>
      <c r="N149" s="34"/>
    </row>
    <row r="150">
      <c r="A150" s="185"/>
      <c r="B150" s="36">
        <v>57825.0</v>
      </c>
      <c r="C150" s="24">
        <v>2.0</v>
      </c>
      <c r="D150" s="27">
        <v>0.6145833333333334</v>
      </c>
      <c r="E150" s="27"/>
      <c r="F150" s="27"/>
      <c r="G150" s="28" t="s">
        <v>199</v>
      </c>
      <c r="H150" s="29">
        <v>44.0</v>
      </c>
      <c r="I150" s="58">
        <v>-507.17</v>
      </c>
      <c r="J150" s="44"/>
      <c r="K150" s="274"/>
      <c r="L150" s="275"/>
      <c r="M150" s="275"/>
      <c r="N150" s="34"/>
    </row>
    <row r="151">
      <c r="A151" s="185"/>
      <c r="B151" s="28">
        <v>57112.0</v>
      </c>
      <c r="C151" s="24">
        <v>4.0</v>
      </c>
      <c r="D151" s="27">
        <v>0.6458333333333334</v>
      </c>
      <c r="E151" s="27"/>
      <c r="F151" s="27"/>
      <c r="G151" s="28" t="s">
        <v>55</v>
      </c>
      <c r="H151" s="29">
        <v>362.0</v>
      </c>
      <c r="I151" s="250">
        <f t="shared" ref="I151:I153" si="36">I150+H150</f>
        <v>-463.17</v>
      </c>
      <c r="J151" s="44">
        <v>2.0</v>
      </c>
      <c r="K151" s="274"/>
      <c r="L151" s="275"/>
      <c r="M151" s="275"/>
      <c r="N151" s="34"/>
    </row>
    <row r="152">
      <c r="A152" s="185"/>
      <c r="B152" s="28">
        <v>57624.0</v>
      </c>
      <c r="C152" s="24">
        <v>4.0</v>
      </c>
      <c r="D152" s="27">
        <v>0.7395833333333334</v>
      </c>
      <c r="E152" s="27"/>
      <c r="F152" s="27"/>
      <c r="G152" s="28" t="s">
        <v>201</v>
      </c>
      <c r="H152" s="29">
        <f>77*2</f>
        <v>154</v>
      </c>
      <c r="I152" s="250">
        <f t="shared" si="36"/>
        <v>-101.17</v>
      </c>
      <c r="J152" s="38"/>
      <c r="K152" s="274"/>
      <c r="L152" s="275"/>
      <c r="M152" s="275"/>
      <c r="N152" s="34"/>
    </row>
    <row r="153">
      <c r="A153" s="185"/>
      <c r="B153" s="28"/>
      <c r="C153" s="24"/>
      <c r="D153" s="27"/>
      <c r="E153" s="27"/>
      <c r="F153" s="27"/>
      <c r="G153" s="28"/>
      <c r="H153" s="48">
        <f>SUM(H147:H152)</f>
        <v>688</v>
      </c>
      <c r="I153" s="478">
        <f t="shared" si="36"/>
        <v>52.83</v>
      </c>
      <c r="J153" s="44"/>
      <c r="K153" s="274"/>
      <c r="L153" s="275"/>
      <c r="M153" s="451">
        <f t="shared" ref="M153:N153" si="37">M135+H153</f>
        <v>7753</v>
      </c>
      <c r="N153" s="34">
        <f t="shared" si="37"/>
        <v>1401.3</v>
      </c>
    </row>
    <row r="154">
      <c r="A154" s="185"/>
      <c r="B154" s="28"/>
      <c r="C154" s="24"/>
      <c r="D154" s="27"/>
      <c r="E154" s="27"/>
      <c r="F154" s="27"/>
      <c r="G154" s="28"/>
      <c r="H154" s="48"/>
      <c r="I154" s="199"/>
      <c r="J154" s="38"/>
      <c r="K154" s="274"/>
      <c r="L154" s="275"/>
      <c r="M154" s="275"/>
      <c r="N154" s="34"/>
    </row>
    <row r="155">
      <c r="A155" s="200"/>
      <c r="B155" s="75"/>
      <c r="C155" s="73"/>
      <c r="D155" s="162"/>
      <c r="E155" s="162"/>
      <c r="F155" s="162"/>
      <c r="G155" s="163"/>
      <c r="H155" s="145"/>
      <c r="I155" s="245"/>
      <c r="J155" s="253"/>
      <c r="K155" s="278"/>
      <c r="L155" s="279"/>
      <c r="M155" s="279"/>
      <c r="N155" s="80"/>
    </row>
    <row r="156">
      <c r="A156" s="254">
        <v>45911.0</v>
      </c>
      <c r="B156" s="24" t="s">
        <v>202</v>
      </c>
      <c r="C156" s="24">
        <v>9.0</v>
      </c>
      <c r="D156" s="26">
        <v>0.2777777777777778</v>
      </c>
      <c r="E156" s="27"/>
      <c r="F156" s="27"/>
      <c r="G156" s="28" t="s">
        <v>203</v>
      </c>
      <c r="H156" s="29">
        <v>362.0</v>
      </c>
      <c r="I156" s="252">
        <v>-635.17</v>
      </c>
      <c r="J156" s="44"/>
      <c r="K156" s="274"/>
      <c r="L156" s="275"/>
      <c r="M156" s="275"/>
      <c r="N156" s="34"/>
    </row>
    <row r="157">
      <c r="A157" s="185"/>
      <c r="B157" s="28" t="s">
        <v>204</v>
      </c>
      <c r="C157" s="24">
        <v>8.0</v>
      </c>
      <c r="D157" s="27">
        <v>0.3541666666666667</v>
      </c>
      <c r="E157" s="27"/>
      <c r="F157" s="27"/>
      <c r="G157" s="28" t="s">
        <v>54</v>
      </c>
      <c r="H157" s="29">
        <v>793.0</v>
      </c>
      <c r="I157" s="197">
        <f t="shared" ref="I157:I158" si="38">I156+H156</f>
        <v>-273.17</v>
      </c>
      <c r="J157" s="44" t="s">
        <v>205</v>
      </c>
      <c r="K157" s="274"/>
      <c r="L157" s="275"/>
      <c r="M157" s="275"/>
      <c r="N157" s="34"/>
    </row>
    <row r="158">
      <c r="A158" s="185"/>
      <c r="B158" s="28"/>
      <c r="C158" s="24"/>
      <c r="D158" s="27"/>
      <c r="E158" s="27"/>
      <c r="F158" s="27"/>
      <c r="G158" s="28"/>
      <c r="H158" s="48">
        <f>SUM(H156:H157)</f>
        <v>1155</v>
      </c>
      <c r="I158" s="323">
        <f t="shared" si="38"/>
        <v>519.83</v>
      </c>
      <c r="J158" s="44">
        <v>1.0</v>
      </c>
      <c r="K158" s="274"/>
      <c r="L158" s="275"/>
      <c r="M158" s="275"/>
      <c r="N158" s="34"/>
    </row>
    <row r="159">
      <c r="A159" s="185"/>
      <c r="B159" s="28"/>
      <c r="C159" s="24"/>
      <c r="D159" s="27"/>
      <c r="E159" s="27"/>
      <c r="F159" s="27"/>
      <c r="G159" s="28"/>
      <c r="H159" s="48"/>
      <c r="I159" s="199"/>
      <c r="J159" s="38"/>
      <c r="K159" s="274"/>
      <c r="L159" s="275"/>
      <c r="M159" s="275"/>
      <c r="N159" s="34"/>
    </row>
    <row r="160">
      <c r="A160" s="185"/>
      <c r="B160" s="28"/>
      <c r="C160" s="24"/>
      <c r="D160" s="27"/>
      <c r="E160" s="27"/>
      <c r="F160" s="27"/>
      <c r="G160" s="28"/>
      <c r="H160" s="29"/>
      <c r="I160" s="197"/>
      <c r="J160" s="38"/>
      <c r="K160" s="441">
        <f t="shared" ref="K160:L160" si="39">K144+H158</f>
        <v>9450.17</v>
      </c>
      <c r="L160" s="451">
        <f t="shared" si="39"/>
        <v>2463.3</v>
      </c>
      <c r="M160" s="275"/>
      <c r="N160" s="34"/>
    </row>
    <row r="161">
      <c r="A161" s="185"/>
      <c r="B161" s="105"/>
      <c r="C161" s="103"/>
      <c r="D161" s="104"/>
      <c r="E161" s="104"/>
      <c r="F161" s="104"/>
      <c r="G161" s="105"/>
      <c r="H161" s="106"/>
      <c r="I161" s="199"/>
      <c r="J161" s="38"/>
      <c r="K161" s="274"/>
      <c r="L161" s="275"/>
      <c r="M161" s="275"/>
      <c r="N161" s="34"/>
    </row>
    <row r="162">
      <c r="A162" s="185"/>
      <c r="B162" s="28"/>
      <c r="C162" s="24"/>
      <c r="D162" s="104"/>
      <c r="E162" s="104"/>
      <c r="F162" s="104"/>
      <c r="G162" s="105"/>
      <c r="H162" s="171"/>
      <c r="I162" s="197"/>
      <c r="J162" s="155"/>
      <c r="K162" s="274"/>
      <c r="L162" s="275"/>
      <c r="M162" s="275"/>
      <c r="N162" s="34"/>
    </row>
    <row r="163">
      <c r="A163" s="185"/>
      <c r="B163" s="297">
        <v>55864.0</v>
      </c>
      <c r="C163" s="24">
        <v>4.0</v>
      </c>
      <c r="D163" s="26">
        <v>0.3333333333333333</v>
      </c>
      <c r="E163" s="27"/>
      <c r="F163" s="27"/>
      <c r="G163" s="28" t="s">
        <v>206</v>
      </c>
      <c r="H163" s="29">
        <v>310.0</v>
      </c>
      <c r="I163" s="257">
        <v>-635.17</v>
      </c>
      <c r="J163" s="31"/>
      <c r="K163" s="274"/>
      <c r="L163" s="275"/>
      <c r="M163" s="275"/>
      <c r="N163" s="34"/>
    </row>
    <row r="164">
      <c r="A164" s="185"/>
      <c r="B164" s="159">
        <v>54469.0</v>
      </c>
      <c r="C164" s="57">
        <v>2.0</v>
      </c>
      <c r="D164" s="27">
        <v>0.4479166666666667</v>
      </c>
      <c r="E164" s="27"/>
      <c r="F164" s="27"/>
      <c r="G164" s="28" t="s">
        <v>207</v>
      </c>
      <c r="H164" s="258">
        <v>103.0</v>
      </c>
      <c r="I164" s="257">
        <f t="shared" ref="I164:I169" si="40">I163+H163</f>
        <v>-325.17</v>
      </c>
      <c r="J164" s="38"/>
      <c r="K164" s="2"/>
      <c r="L164" s="275"/>
      <c r="M164" s="275"/>
      <c r="N164" s="34"/>
    </row>
    <row r="165">
      <c r="A165" s="185"/>
      <c r="B165" s="28">
        <v>58102.0</v>
      </c>
      <c r="C165" s="24">
        <v>2.0</v>
      </c>
      <c r="D165" s="27">
        <v>0.4583333333333333</v>
      </c>
      <c r="E165" s="27"/>
      <c r="F165" s="27"/>
      <c r="G165" s="195" t="s">
        <v>208</v>
      </c>
      <c r="H165" s="311">
        <v>0.0</v>
      </c>
      <c r="I165" s="257">
        <f t="shared" si="40"/>
        <v>-222.17</v>
      </c>
      <c r="J165" s="44">
        <v>2.0</v>
      </c>
      <c r="K165" s="2"/>
      <c r="L165" s="275"/>
      <c r="M165" s="275"/>
      <c r="N165" s="34"/>
    </row>
    <row r="166">
      <c r="A166" s="185"/>
      <c r="B166" s="28">
        <v>58115.0</v>
      </c>
      <c r="C166" s="24">
        <v>9.0</v>
      </c>
      <c r="D166" s="27">
        <v>0.5104166666666666</v>
      </c>
      <c r="E166" s="27"/>
      <c r="F166" s="27"/>
      <c r="G166" s="28" t="s">
        <v>206</v>
      </c>
      <c r="H166" s="29">
        <v>310.0</v>
      </c>
      <c r="I166" s="257">
        <f t="shared" si="40"/>
        <v>-222.17</v>
      </c>
      <c r="J166" s="44"/>
      <c r="K166" s="2"/>
      <c r="L166" s="275"/>
      <c r="M166" s="275"/>
      <c r="N166" s="34"/>
    </row>
    <row r="167">
      <c r="A167" s="185"/>
      <c r="B167" s="28">
        <v>16834.0</v>
      </c>
      <c r="C167" s="24">
        <v>4.0</v>
      </c>
      <c r="D167" s="479">
        <v>0.5972222222222222</v>
      </c>
      <c r="E167" s="27"/>
      <c r="F167" s="27"/>
      <c r="G167" s="28" t="s">
        <v>209</v>
      </c>
      <c r="H167" s="29">
        <v>310.0</v>
      </c>
      <c r="I167" s="257">
        <f t="shared" si="40"/>
        <v>87.83</v>
      </c>
      <c r="J167" s="38"/>
      <c r="K167" s="261"/>
      <c r="L167" s="262"/>
      <c r="M167" s="275"/>
      <c r="N167" s="34"/>
    </row>
    <row r="168">
      <c r="A168" s="185"/>
      <c r="B168" s="24">
        <v>58065.0</v>
      </c>
      <c r="C168" s="24">
        <v>2.0</v>
      </c>
      <c r="D168" s="27">
        <v>0.7916666666666666</v>
      </c>
      <c r="E168" s="27"/>
      <c r="F168" s="27"/>
      <c r="G168" s="195" t="s">
        <v>210</v>
      </c>
      <c r="H168" s="311">
        <v>0.0</v>
      </c>
      <c r="I168" s="257">
        <f t="shared" si="40"/>
        <v>397.83</v>
      </c>
      <c r="J168" s="167"/>
      <c r="K168" s="2"/>
      <c r="L168" s="275"/>
      <c r="M168" s="451">
        <f t="shared" ref="M168:N168" si="41">M153+H169</f>
        <v>8786</v>
      </c>
      <c r="N168" s="34">
        <f t="shared" si="41"/>
        <v>1799.13</v>
      </c>
    </row>
    <row r="169">
      <c r="A169" s="185"/>
      <c r="B169" s="201"/>
      <c r="C169" s="264"/>
      <c r="D169" s="265"/>
      <c r="E169" s="265"/>
      <c r="F169" s="265"/>
      <c r="G169" s="266"/>
      <c r="H169" s="267">
        <f>SUM(H163:H168)</f>
        <v>1033</v>
      </c>
      <c r="I169" s="480">
        <f t="shared" si="40"/>
        <v>397.83</v>
      </c>
      <c r="J169" s="38"/>
      <c r="K169" s="2"/>
      <c r="L169" s="275"/>
      <c r="M169" s="275"/>
      <c r="N169" s="34"/>
    </row>
    <row r="170">
      <c r="A170" s="200"/>
      <c r="B170" s="144"/>
      <c r="C170" s="268"/>
      <c r="D170" s="162"/>
      <c r="E170" s="162"/>
      <c r="F170" s="162"/>
      <c r="G170" s="163"/>
      <c r="H170" s="145"/>
      <c r="I170" s="245"/>
      <c r="J170" s="253"/>
      <c r="K170" s="278"/>
      <c r="L170" s="279"/>
      <c r="M170" s="279"/>
      <c r="N170" s="80"/>
    </row>
    <row r="171">
      <c r="A171" s="269">
        <v>45912.0</v>
      </c>
      <c r="B171" s="85">
        <v>54784.0</v>
      </c>
      <c r="C171" s="125">
        <v>5.0</v>
      </c>
      <c r="D171" s="84">
        <v>0.3506944444444444</v>
      </c>
      <c r="E171" s="157"/>
      <c r="F171" s="157"/>
      <c r="G171" s="28" t="s">
        <v>168</v>
      </c>
      <c r="H171" s="29">
        <f>44*2</f>
        <v>88</v>
      </c>
      <c r="I171" s="257">
        <v>-635.17</v>
      </c>
      <c r="J171" s="270"/>
      <c r="K171" s="274"/>
      <c r="L171" s="275"/>
      <c r="M171" s="275"/>
      <c r="N171" s="34"/>
    </row>
    <row r="172">
      <c r="A172" s="185"/>
      <c r="B172" s="28">
        <v>58115.0</v>
      </c>
      <c r="C172" s="24">
        <v>9.0</v>
      </c>
      <c r="D172" s="27">
        <v>0.40625</v>
      </c>
      <c r="E172" s="27"/>
      <c r="F172" s="27"/>
      <c r="G172" s="28" t="s">
        <v>124</v>
      </c>
      <c r="H172" s="29">
        <v>310.0</v>
      </c>
      <c r="I172" s="58">
        <f t="shared" ref="I172:I175" si="42">I171+H171</f>
        <v>-547.17</v>
      </c>
      <c r="J172" s="38"/>
      <c r="K172" s="274"/>
      <c r="L172" s="275"/>
      <c r="M172" s="275"/>
      <c r="N172" s="34"/>
    </row>
    <row r="173">
      <c r="A173" s="185"/>
      <c r="B173" s="28">
        <v>56226.0</v>
      </c>
      <c r="C173" s="24">
        <v>4.0</v>
      </c>
      <c r="D173" s="27">
        <v>0.4375</v>
      </c>
      <c r="E173" s="27"/>
      <c r="F173" s="27"/>
      <c r="G173" s="28" t="s">
        <v>63</v>
      </c>
      <c r="H173" s="29">
        <v>310.0</v>
      </c>
      <c r="I173" s="58">
        <f t="shared" si="42"/>
        <v>-237.17</v>
      </c>
      <c r="J173" s="38"/>
      <c r="K173" s="274"/>
      <c r="L173" s="275"/>
      <c r="M173" s="275"/>
      <c r="N173" s="34"/>
    </row>
    <row r="174">
      <c r="A174" s="185"/>
      <c r="B174" s="28">
        <v>57811.0</v>
      </c>
      <c r="C174" s="24">
        <v>4.0</v>
      </c>
      <c r="D174" s="27">
        <v>0.5833333333333334</v>
      </c>
      <c r="E174" s="27"/>
      <c r="F174" s="27"/>
      <c r="G174" s="28" t="s">
        <v>42</v>
      </c>
      <c r="H174" s="29">
        <v>509.0</v>
      </c>
      <c r="I174" s="58">
        <f t="shared" si="42"/>
        <v>72.83</v>
      </c>
      <c r="J174" s="38"/>
      <c r="K174" s="274"/>
      <c r="L174" s="275"/>
      <c r="M174" s="275"/>
      <c r="N174" s="34"/>
    </row>
    <row r="175">
      <c r="A175" s="185"/>
      <c r="B175" s="28"/>
      <c r="C175" s="24"/>
      <c r="D175" s="27"/>
      <c r="E175" s="27"/>
      <c r="F175" s="27"/>
      <c r="G175" s="28"/>
      <c r="H175" s="48">
        <f>SUM(H171:H174)</f>
        <v>1217</v>
      </c>
      <c r="I175" s="320">
        <f t="shared" si="42"/>
        <v>581.83</v>
      </c>
      <c r="J175" s="44">
        <v>1.0</v>
      </c>
      <c r="K175" s="441">
        <f t="shared" ref="K175:L175" si="43">K160+H175</f>
        <v>10667.17</v>
      </c>
      <c r="L175" s="451">
        <f t="shared" si="43"/>
        <v>3045.13</v>
      </c>
      <c r="M175" s="275"/>
      <c r="N175" s="34"/>
    </row>
    <row r="176">
      <c r="A176" s="185"/>
      <c r="B176" s="28"/>
      <c r="C176" s="24"/>
      <c r="D176" s="27"/>
      <c r="E176" s="27"/>
      <c r="F176" s="27"/>
      <c r="G176" s="28"/>
      <c r="H176" s="29"/>
      <c r="I176" s="58"/>
      <c r="J176" s="44"/>
      <c r="K176" s="274"/>
      <c r="L176" s="275"/>
      <c r="M176" s="275"/>
      <c r="N176" s="34"/>
    </row>
    <row r="177">
      <c r="A177" s="185"/>
      <c r="B177" s="28"/>
      <c r="C177" s="24"/>
      <c r="D177" s="27"/>
      <c r="E177" s="27"/>
      <c r="F177" s="27"/>
      <c r="G177" s="28"/>
      <c r="H177" s="48"/>
      <c r="I177" s="53"/>
      <c r="J177" s="38"/>
      <c r="K177" s="274"/>
      <c r="L177" s="275"/>
      <c r="M177" s="275"/>
      <c r="N177" s="34"/>
    </row>
    <row r="178">
      <c r="A178" s="185"/>
      <c r="B178" s="102"/>
      <c r="C178" s="103"/>
      <c r="D178" s="104"/>
      <c r="E178" s="272"/>
      <c r="F178" s="272"/>
      <c r="G178" s="273"/>
      <c r="H178" s="106"/>
      <c r="I178" s="58"/>
      <c r="J178" s="38"/>
      <c r="K178" s="274"/>
      <c r="L178" s="275"/>
      <c r="M178" s="275"/>
      <c r="N178" s="34"/>
    </row>
    <row r="179">
      <c r="A179" s="185"/>
      <c r="B179" s="105"/>
      <c r="C179" s="103"/>
      <c r="D179" s="104"/>
      <c r="E179" s="104"/>
      <c r="F179" s="104"/>
      <c r="G179" s="105"/>
      <c r="H179" s="171"/>
      <c r="I179" s="197"/>
      <c r="J179" s="155"/>
      <c r="K179" s="274"/>
      <c r="L179" s="275"/>
      <c r="M179" s="275"/>
      <c r="N179" s="34"/>
    </row>
    <row r="180">
      <c r="A180" s="185"/>
      <c r="B180" s="161">
        <v>57936.0</v>
      </c>
      <c r="C180" s="24">
        <v>2.0</v>
      </c>
      <c r="D180" s="27">
        <v>0.5520833333333334</v>
      </c>
      <c r="E180" s="27"/>
      <c r="F180" s="27"/>
      <c r="G180" s="28" t="s">
        <v>124</v>
      </c>
      <c r="H180" s="29">
        <v>77.0</v>
      </c>
      <c r="I180" s="257">
        <v>-635.17</v>
      </c>
      <c r="J180" s="31"/>
      <c r="K180" s="274"/>
      <c r="L180" s="275"/>
      <c r="M180" s="275"/>
      <c r="N180" s="34"/>
    </row>
    <row r="181">
      <c r="A181" s="185"/>
      <c r="B181" s="138">
        <v>54265.0</v>
      </c>
      <c r="C181" s="24">
        <v>2.0</v>
      </c>
      <c r="D181" s="27">
        <v>0.6666666666666666</v>
      </c>
      <c r="E181" s="27"/>
      <c r="F181" s="27"/>
      <c r="G181" s="28" t="s">
        <v>124</v>
      </c>
      <c r="H181" s="29">
        <v>77.0</v>
      </c>
      <c r="I181" s="197">
        <f t="shared" ref="I181:I184" si="44">I180+H180</f>
        <v>-558.17</v>
      </c>
      <c r="J181" s="38"/>
      <c r="K181" s="274"/>
      <c r="L181" s="275"/>
      <c r="M181" s="275"/>
      <c r="N181" s="34"/>
    </row>
    <row r="182">
      <c r="A182" s="185"/>
      <c r="B182" s="28">
        <v>57864.0</v>
      </c>
      <c r="C182" s="24">
        <v>4.0</v>
      </c>
      <c r="D182" s="27">
        <v>0.7048611111111112</v>
      </c>
      <c r="E182" s="27"/>
      <c r="F182" s="27"/>
      <c r="G182" s="28" t="s">
        <v>55</v>
      </c>
      <c r="H182" s="29">
        <v>362.0</v>
      </c>
      <c r="I182" s="197">
        <f t="shared" si="44"/>
        <v>-481.17</v>
      </c>
      <c r="J182" s="44">
        <v>2.0</v>
      </c>
      <c r="K182" s="274"/>
      <c r="L182" s="275"/>
      <c r="M182" s="275"/>
      <c r="N182" s="34"/>
    </row>
    <row r="183">
      <c r="A183" s="185"/>
      <c r="B183" s="28">
        <v>57794.0</v>
      </c>
      <c r="C183" s="24">
        <v>6.0</v>
      </c>
      <c r="D183" s="27">
        <v>0.875</v>
      </c>
      <c r="E183" s="27"/>
      <c r="F183" s="27"/>
      <c r="G183" s="28" t="s">
        <v>55</v>
      </c>
      <c r="H183" s="29">
        <v>362.0</v>
      </c>
      <c r="I183" s="197">
        <f t="shared" si="44"/>
        <v>-119.17</v>
      </c>
      <c r="J183" s="44"/>
      <c r="K183" s="274"/>
      <c r="L183" s="275"/>
      <c r="M183" s="275"/>
      <c r="N183" s="34"/>
    </row>
    <row r="184">
      <c r="A184" s="185"/>
      <c r="B184" s="28"/>
      <c r="C184" s="24"/>
      <c r="D184" s="27"/>
      <c r="E184" s="27"/>
      <c r="F184" s="27"/>
      <c r="G184" s="28"/>
      <c r="H184" s="48">
        <f>SUM(H180:H183)</f>
        <v>878</v>
      </c>
      <c r="I184" s="323">
        <f t="shared" si="44"/>
        <v>242.83</v>
      </c>
      <c r="J184" s="38"/>
      <c r="K184" s="274"/>
      <c r="L184" s="275"/>
      <c r="M184" s="451">
        <f t="shared" ref="M184:N184" si="45">M168+H184</f>
        <v>9664</v>
      </c>
      <c r="N184" s="34">
        <f t="shared" si="45"/>
        <v>2041.96</v>
      </c>
    </row>
    <row r="185">
      <c r="A185" s="185"/>
      <c r="B185" s="28"/>
      <c r="C185" s="24"/>
      <c r="D185" s="27"/>
      <c r="E185" s="27"/>
      <c r="F185" s="27"/>
      <c r="G185" s="28"/>
      <c r="H185" s="48"/>
      <c r="I185" s="199"/>
      <c r="J185" s="38"/>
      <c r="K185" s="274"/>
      <c r="L185" s="275"/>
      <c r="M185" s="275"/>
      <c r="N185" s="34"/>
    </row>
    <row r="186">
      <c r="A186" s="269"/>
      <c r="B186" s="43"/>
      <c r="C186" s="201"/>
      <c r="D186" s="265"/>
      <c r="E186" s="265"/>
      <c r="F186" s="265"/>
      <c r="G186" s="266"/>
      <c r="H186" s="267"/>
      <c r="I186" s="204"/>
      <c r="J186" s="38"/>
      <c r="K186" s="278"/>
      <c r="L186" s="279"/>
      <c r="M186" s="279"/>
      <c r="N186" s="80"/>
    </row>
    <row r="187">
      <c r="A187" s="280">
        <v>45913.0</v>
      </c>
      <c r="B187" s="85" t="s">
        <v>211</v>
      </c>
      <c r="C187" s="125">
        <v>8.0</v>
      </c>
      <c r="D187" s="281">
        <v>0.3541666666666667</v>
      </c>
      <c r="E187" s="84"/>
      <c r="F187" s="84"/>
      <c r="G187" s="85" t="s">
        <v>54</v>
      </c>
      <c r="H187" s="126">
        <v>793.0</v>
      </c>
      <c r="I187" s="30">
        <v>-635.17</v>
      </c>
      <c r="J187" s="481" t="s">
        <v>212</v>
      </c>
      <c r="K187" s="274"/>
      <c r="L187" s="275"/>
      <c r="M187" s="275"/>
      <c r="N187" s="34"/>
    </row>
    <row r="188">
      <c r="A188" s="283"/>
      <c r="B188" s="28"/>
      <c r="C188" s="24"/>
      <c r="D188" s="27"/>
      <c r="E188" s="27"/>
      <c r="F188" s="27"/>
      <c r="G188" s="28"/>
      <c r="H188" s="29"/>
      <c r="I188" s="320">
        <f>I187+H187</f>
        <v>157.83</v>
      </c>
      <c r="J188" s="174"/>
      <c r="K188" s="274"/>
      <c r="L188" s="275"/>
      <c r="M188" s="275"/>
      <c r="N188" s="34"/>
    </row>
    <row r="189">
      <c r="A189" s="283"/>
      <c r="B189" s="28"/>
      <c r="C189" s="24"/>
      <c r="D189" s="27"/>
      <c r="E189" s="27"/>
      <c r="F189" s="27"/>
      <c r="G189" s="28"/>
      <c r="H189" s="29"/>
      <c r="I189" s="58"/>
      <c r="J189" s="174">
        <v>1.0</v>
      </c>
      <c r="K189" s="274"/>
      <c r="L189" s="275"/>
      <c r="M189" s="275"/>
      <c r="N189" s="34"/>
    </row>
    <row r="190">
      <c r="A190" s="283"/>
      <c r="B190" s="28"/>
      <c r="C190" s="24"/>
      <c r="D190" s="27"/>
      <c r="E190" s="27"/>
      <c r="F190" s="27"/>
      <c r="G190" s="28"/>
      <c r="H190" s="48"/>
      <c r="I190" s="53"/>
      <c r="J190" s="284"/>
      <c r="K190" s="441">
        <f>K175+H187</f>
        <v>11460.17</v>
      </c>
      <c r="L190" s="451">
        <f>L175+I188</f>
        <v>3202.96</v>
      </c>
      <c r="M190" s="275"/>
      <c r="N190" s="34"/>
    </row>
    <row r="191">
      <c r="A191" s="283"/>
      <c r="B191" s="105"/>
      <c r="C191" s="103"/>
      <c r="D191" s="104"/>
      <c r="E191" s="104"/>
      <c r="F191" s="104"/>
      <c r="G191" s="105"/>
      <c r="H191" s="171"/>
      <c r="I191" s="197"/>
      <c r="J191" s="284"/>
      <c r="K191" s="274"/>
      <c r="L191" s="275"/>
      <c r="M191" s="275"/>
      <c r="N191" s="34"/>
    </row>
    <row r="192">
      <c r="A192" s="283"/>
      <c r="B192" s="105"/>
      <c r="C192" s="103"/>
      <c r="D192" s="104"/>
      <c r="E192" s="104"/>
      <c r="F192" s="104"/>
      <c r="G192" s="105"/>
      <c r="H192" s="171"/>
      <c r="I192" s="197"/>
      <c r="J192" s="284"/>
      <c r="K192" s="274"/>
      <c r="L192" s="275"/>
      <c r="M192" s="275"/>
      <c r="N192" s="34"/>
    </row>
    <row r="193">
      <c r="A193" s="283"/>
      <c r="B193" s="161">
        <v>57539.0</v>
      </c>
      <c r="C193" s="24">
        <v>4.0</v>
      </c>
      <c r="D193" s="26">
        <v>0.2534722222222222</v>
      </c>
      <c r="E193" s="27"/>
      <c r="F193" s="27"/>
      <c r="G193" s="28" t="s">
        <v>63</v>
      </c>
      <c r="H193" s="29">
        <v>310.0</v>
      </c>
      <c r="I193" s="250">
        <v>-635.17</v>
      </c>
      <c r="J193" s="286"/>
      <c r="K193" s="274"/>
      <c r="L193" s="275"/>
      <c r="M193" s="275"/>
      <c r="N193" s="34"/>
    </row>
    <row r="194">
      <c r="A194" s="283"/>
      <c r="B194" s="28">
        <v>57539.0</v>
      </c>
      <c r="C194" s="24">
        <v>4.0</v>
      </c>
      <c r="D194" s="27">
        <v>0.4166666666666667</v>
      </c>
      <c r="E194" s="27"/>
      <c r="F194" s="27"/>
      <c r="G194" s="28" t="s">
        <v>18</v>
      </c>
      <c r="H194" s="29">
        <v>707.0</v>
      </c>
      <c r="I194" s="197">
        <f t="shared" ref="I194:I195" si="46">I193+H193</f>
        <v>-325.17</v>
      </c>
      <c r="J194" s="286">
        <v>2.0</v>
      </c>
      <c r="K194" s="274"/>
      <c r="L194" s="275"/>
      <c r="M194" s="275"/>
      <c r="N194" s="34"/>
    </row>
    <row r="195">
      <c r="A195" s="283"/>
      <c r="B195" s="28"/>
      <c r="C195" s="24"/>
      <c r="D195" s="27"/>
      <c r="E195" s="27"/>
      <c r="F195" s="27"/>
      <c r="G195" s="28"/>
      <c r="H195" s="48">
        <f>SUM(H193:H194)</f>
        <v>1017</v>
      </c>
      <c r="I195" s="323">
        <f t="shared" si="46"/>
        <v>381.83</v>
      </c>
      <c r="J195" s="286"/>
      <c r="K195" s="274"/>
      <c r="L195" s="275"/>
      <c r="M195" s="451">
        <f t="shared" ref="M195:N195" si="47">M184+H195</f>
        <v>10681</v>
      </c>
      <c r="N195" s="34">
        <f t="shared" si="47"/>
        <v>2423.79</v>
      </c>
    </row>
    <row r="196">
      <c r="A196" s="283"/>
      <c r="B196" s="28"/>
      <c r="C196" s="103"/>
      <c r="D196" s="104"/>
      <c r="E196" s="104"/>
      <c r="F196" s="104"/>
      <c r="G196" s="105"/>
      <c r="H196" s="106"/>
      <c r="I196" s="197"/>
      <c r="J196" s="284"/>
      <c r="K196" s="274"/>
      <c r="L196" s="275"/>
      <c r="M196" s="275"/>
      <c r="N196" s="34"/>
    </row>
    <row r="197">
      <c r="A197" s="287"/>
      <c r="B197" s="288"/>
      <c r="C197" s="289"/>
      <c r="D197" s="290"/>
      <c r="E197" s="290"/>
      <c r="F197" s="290"/>
      <c r="G197" s="288"/>
      <c r="H197" s="291"/>
      <c r="I197" s="292"/>
      <c r="J197" s="247"/>
      <c r="K197" s="278"/>
      <c r="L197" s="279"/>
      <c r="M197" s="279"/>
      <c r="N197" s="80"/>
    </row>
    <row r="198">
      <c r="A198" s="269">
        <v>45914.0</v>
      </c>
      <c r="B198" s="28">
        <v>56839.0</v>
      </c>
      <c r="C198" s="24">
        <v>6.0</v>
      </c>
      <c r="D198" s="27">
        <v>0.375</v>
      </c>
      <c r="E198" s="27"/>
      <c r="F198" s="27"/>
      <c r="G198" s="28" t="s">
        <v>21</v>
      </c>
      <c r="H198" s="29">
        <v>310.0</v>
      </c>
      <c r="I198" s="30">
        <v>-635.17</v>
      </c>
      <c r="J198" s="87"/>
      <c r="K198" s="274"/>
      <c r="L198" s="275"/>
      <c r="M198" s="275"/>
      <c r="N198" s="34"/>
    </row>
    <row r="199">
      <c r="A199" s="185"/>
      <c r="B199" s="28" t="s">
        <v>213</v>
      </c>
      <c r="C199" s="24">
        <v>4.0</v>
      </c>
      <c r="D199" s="27">
        <v>0.46875</v>
      </c>
      <c r="E199" s="27"/>
      <c r="F199" s="27"/>
      <c r="G199" s="28" t="s">
        <v>26</v>
      </c>
      <c r="H199" s="29">
        <v>154.0</v>
      </c>
      <c r="I199" s="293">
        <f t="shared" ref="I199:I203" si="48">I198+H198</f>
        <v>-325.17</v>
      </c>
      <c r="J199" s="38"/>
      <c r="K199" s="274"/>
      <c r="L199" s="275"/>
      <c r="M199" s="275"/>
      <c r="N199" s="34"/>
    </row>
    <row r="200">
      <c r="A200" s="185"/>
      <c r="B200" s="28">
        <v>55218.0</v>
      </c>
      <c r="C200" s="24">
        <v>2.0</v>
      </c>
      <c r="D200" s="27">
        <v>0.5416666666666666</v>
      </c>
      <c r="E200" s="27"/>
      <c r="F200" s="27"/>
      <c r="G200" s="28" t="s">
        <v>28</v>
      </c>
      <c r="H200" s="29">
        <v>77.0</v>
      </c>
      <c r="I200" s="293">
        <f t="shared" si="48"/>
        <v>-171.17</v>
      </c>
      <c r="J200" s="38"/>
      <c r="K200" s="274"/>
      <c r="L200" s="275"/>
      <c r="M200" s="275"/>
      <c r="N200" s="34"/>
    </row>
    <row r="201">
      <c r="A201" s="185"/>
      <c r="B201" s="28">
        <v>55744.0</v>
      </c>
      <c r="C201" s="24">
        <v>6.0</v>
      </c>
      <c r="D201" s="27">
        <v>0.5902777777777778</v>
      </c>
      <c r="E201" s="27"/>
      <c r="F201" s="27"/>
      <c r="G201" s="28" t="s">
        <v>21</v>
      </c>
      <c r="H201" s="29">
        <v>310.0</v>
      </c>
      <c r="I201" s="293">
        <f t="shared" si="48"/>
        <v>-94.17</v>
      </c>
      <c r="J201" s="44">
        <v>1.0</v>
      </c>
      <c r="K201" s="274"/>
      <c r="L201" s="275"/>
      <c r="M201" s="275"/>
      <c r="N201" s="34"/>
    </row>
    <row r="202">
      <c r="A202" s="185"/>
      <c r="B202" s="28">
        <v>54487.0</v>
      </c>
      <c r="C202" s="24">
        <v>5.0</v>
      </c>
      <c r="D202" s="27">
        <v>0.71875</v>
      </c>
      <c r="E202" s="27"/>
      <c r="F202" s="27"/>
      <c r="G202" s="28" t="s">
        <v>21</v>
      </c>
      <c r="H202" s="29">
        <v>310.0</v>
      </c>
      <c r="I202" s="293">
        <f t="shared" si="48"/>
        <v>215.83</v>
      </c>
      <c r="J202" s="38"/>
      <c r="K202" s="441">
        <f t="shared" ref="K202:L202" si="49">K190+H203</f>
        <v>12621.17</v>
      </c>
      <c r="L202" s="451">
        <f t="shared" si="49"/>
        <v>3728.79</v>
      </c>
      <c r="M202" s="275"/>
      <c r="N202" s="34"/>
    </row>
    <row r="203">
      <c r="A203" s="185"/>
      <c r="B203" s="105"/>
      <c r="C203" s="103"/>
      <c r="D203" s="104"/>
      <c r="E203" s="104"/>
      <c r="F203" s="104"/>
      <c r="G203" s="105"/>
      <c r="H203" s="106">
        <f>SUM(H198:H202)</f>
        <v>1161</v>
      </c>
      <c r="I203" s="319">
        <f t="shared" si="48"/>
        <v>525.83</v>
      </c>
      <c r="J203" s="38"/>
      <c r="K203" s="274"/>
      <c r="L203" s="275"/>
      <c r="M203" s="275"/>
      <c r="N203" s="34"/>
    </row>
    <row r="204">
      <c r="A204" s="185"/>
      <c r="B204" s="105"/>
      <c r="C204" s="103"/>
      <c r="D204" s="104"/>
      <c r="E204" s="104"/>
      <c r="F204" s="104"/>
      <c r="G204" s="105"/>
      <c r="H204" s="171"/>
      <c r="I204" s="197"/>
      <c r="J204" s="38"/>
      <c r="K204" s="274"/>
      <c r="L204" s="275"/>
      <c r="M204" s="275"/>
      <c r="N204" s="34"/>
    </row>
    <row r="205">
      <c r="A205" s="185"/>
      <c r="B205" s="161">
        <v>57539.0</v>
      </c>
      <c r="C205" s="24">
        <v>4.0</v>
      </c>
      <c r="D205" s="27">
        <v>0.14583333333333334</v>
      </c>
      <c r="E205" s="27"/>
      <c r="F205" s="27"/>
      <c r="G205" s="28" t="s">
        <v>124</v>
      </c>
      <c r="H205" s="29">
        <v>310.0</v>
      </c>
      <c r="I205" s="58">
        <v>-635.17</v>
      </c>
      <c r="J205" s="31"/>
      <c r="K205" s="274"/>
      <c r="L205" s="275"/>
      <c r="M205" s="275"/>
      <c r="N205" s="34"/>
    </row>
    <row r="206">
      <c r="A206" s="185"/>
      <c r="B206" s="28">
        <v>57361.0</v>
      </c>
      <c r="C206" s="24">
        <v>4.0</v>
      </c>
      <c r="D206" s="27">
        <v>0.3263888888888889</v>
      </c>
      <c r="E206" s="27"/>
      <c r="F206" s="27"/>
      <c r="G206" s="28" t="s">
        <v>130</v>
      </c>
      <c r="H206" s="29">
        <f>63*2</f>
        <v>126</v>
      </c>
      <c r="I206" s="197">
        <f t="shared" ref="I206:I209" si="50">I205+H205</f>
        <v>-325.17</v>
      </c>
      <c r="J206" s="38"/>
      <c r="K206" s="274"/>
      <c r="L206" s="275"/>
      <c r="M206" s="275"/>
      <c r="N206" s="34"/>
    </row>
    <row r="207">
      <c r="A207" s="185"/>
      <c r="B207" s="28">
        <v>56726.0</v>
      </c>
      <c r="C207" s="24">
        <v>4.0</v>
      </c>
      <c r="D207" s="27">
        <v>0.34375</v>
      </c>
      <c r="E207" s="27"/>
      <c r="F207" s="27"/>
      <c r="G207" s="28" t="s">
        <v>55</v>
      </c>
      <c r="H207" s="29">
        <v>362.0</v>
      </c>
      <c r="I207" s="197">
        <f t="shared" si="50"/>
        <v>-199.17</v>
      </c>
      <c r="J207" s="296">
        <v>2.0</v>
      </c>
      <c r="K207" s="274"/>
      <c r="L207" s="275"/>
      <c r="M207" s="275"/>
      <c r="N207" s="34"/>
    </row>
    <row r="208">
      <c r="A208" s="185"/>
      <c r="B208" s="28">
        <v>53404.0</v>
      </c>
      <c r="C208" s="24">
        <v>2.0</v>
      </c>
      <c r="D208" s="27">
        <v>0.5416666666666666</v>
      </c>
      <c r="E208" s="27"/>
      <c r="F208" s="27"/>
      <c r="G208" s="28" t="s">
        <v>203</v>
      </c>
      <c r="H208" s="29">
        <v>103.0</v>
      </c>
      <c r="I208" s="197">
        <f t="shared" si="50"/>
        <v>162.83</v>
      </c>
      <c r="J208" s="44"/>
      <c r="K208" s="274"/>
      <c r="L208" s="275"/>
      <c r="M208" s="275"/>
      <c r="N208" s="34"/>
    </row>
    <row r="209">
      <c r="A209" s="185"/>
      <c r="B209" s="28"/>
      <c r="C209" s="24"/>
      <c r="D209" s="27"/>
      <c r="E209" s="27"/>
      <c r="F209" s="27"/>
      <c r="G209" s="28"/>
      <c r="H209" s="48">
        <f>SUM(H205:H208)</f>
        <v>901</v>
      </c>
      <c r="I209" s="323">
        <f t="shared" si="50"/>
        <v>265.83</v>
      </c>
      <c r="J209" s="44"/>
      <c r="K209" s="274"/>
      <c r="L209" s="275"/>
      <c r="M209" s="451">
        <f t="shared" ref="M209:N209" si="51">M195+H209</f>
        <v>11582</v>
      </c>
      <c r="N209" s="34">
        <f t="shared" si="51"/>
        <v>2689.62</v>
      </c>
    </row>
    <row r="210">
      <c r="A210" s="185"/>
      <c r="B210" s="28"/>
      <c r="C210" s="24"/>
      <c r="D210" s="27"/>
      <c r="E210" s="27"/>
      <c r="F210" s="27"/>
      <c r="G210" s="28"/>
      <c r="H210" s="48"/>
      <c r="I210" s="199"/>
      <c r="J210" s="38"/>
      <c r="K210" s="274"/>
      <c r="L210" s="275"/>
      <c r="M210" s="275"/>
      <c r="N210" s="34"/>
    </row>
    <row r="211">
      <c r="A211" s="200"/>
      <c r="B211" s="75"/>
      <c r="C211" s="144"/>
      <c r="D211" s="162"/>
      <c r="E211" s="162"/>
      <c r="F211" s="162"/>
      <c r="G211" s="163"/>
      <c r="H211" s="145"/>
      <c r="I211" s="246"/>
      <c r="J211" s="253"/>
      <c r="K211" s="278"/>
      <c r="L211" s="279"/>
      <c r="M211" s="279"/>
      <c r="N211" s="80"/>
    </row>
    <row r="212">
      <c r="A212" s="269">
        <v>45915.0</v>
      </c>
      <c r="B212" s="161">
        <v>56754.0</v>
      </c>
      <c r="C212" s="297">
        <v>2.0</v>
      </c>
      <c r="D212" s="298">
        <v>0.1875</v>
      </c>
      <c r="E212" s="299"/>
      <c r="F212" s="299"/>
      <c r="G212" s="161" t="s">
        <v>123</v>
      </c>
      <c r="H212" s="300">
        <v>77.0</v>
      </c>
      <c r="I212" s="301">
        <v>-635.17</v>
      </c>
      <c r="J212" s="302"/>
      <c r="K212" s="274"/>
      <c r="L212" s="275"/>
      <c r="M212" s="275"/>
      <c r="N212" s="34"/>
    </row>
    <row r="213">
      <c r="A213" s="185"/>
      <c r="B213" s="161">
        <v>52848.0</v>
      </c>
      <c r="C213" s="297">
        <v>5.0</v>
      </c>
      <c r="D213" s="298">
        <v>0.20833333333333334</v>
      </c>
      <c r="E213" s="299"/>
      <c r="F213" s="299"/>
      <c r="G213" s="161" t="s">
        <v>214</v>
      </c>
      <c r="H213" s="300">
        <f>77*2</f>
        <v>154</v>
      </c>
      <c r="I213" s="301">
        <f t="shared" ref="I213:I218" si="52">I212+H212</f>
        <v>-558.17</v>
      </c>
      <c r="J213" s="303"/>
      <c r="K213" s="274"/>
      <c r="L213" s="275"/>
      <c r="M213" s="275"/>
      <c r="N213" s="34"/>
    </row>
    <row r="214">
      <c r="A214" s="185"/>
      <c r="B214" s="161">
        <v>57538.0</v>
      </c>
      <c r="C214" s="297">
        <v>2.0</v>
      </c>
      <c r="D214" s="298">
        <v>0.3541666666666667</v>
      </c>
      <c r="E214" s="299"/>
      <c r="F214" s="299"/>
      <c r="G214" s="161" t="s">
        <v>40</v>
      </c>
      <c r="H214" s="300">
        <v>77.0</v>
      </c>
      <c r="I214" s="301">
        <f t="shared" si="52"/>
        <v>-404.17</v>
      </c>
      <c r="J214" s="303"/>
      <c r="K214" s="274"/>
      <c r="L214" s="275"/>
      <c r="M214" s="275"/>
      <c r="N214" s="34"/>
    </row>
    <row r="215">
      <c r="A215" s="185"/>
      <c r="B215" s="161" t="s">
        <v>215</v>
      </c>
      <c r="C215" s="297">
        <v>6.0</v>
      </c>
      <c r="D215" s="298">
        <v>0.4444444444444444</v>
      </c>
      <c r="E215" s="299"/>
      <c r="F215" s="299"/>
      <c r="G215" s="161" t="s">
        <v>216</v>
      </c>
      <c r="H215" s="300">
        <f>40*3</f>
        <v>120</v>
      </c>
      <c r="I215" s="301">
        <f t="shared" si="52"/>
        <v>-327.17</v>
      </c>
      <c r="J215" s="303"/>
      <c r="K215" s="274"/>
      <c r="L215" s="275"/>
      <c r="M215" s="275"/>
      <c r="N215" s="34"/>
    </row>
    <row r="216">
      <c r="A216" s="185"/>
      <c r="B216" s="161" t="s">
        <v>217</v>
      </c>
      <c r="C216" s="297">
        <v>6.0</v>
      </c>
      <c r="D216" s="298">
        <v>0.5104166666666666</v>
      </c>
      <c r="E216" s="299"/>
      <c r="F216" s="299"/>
      <c r="G216" s="161" t="s">
        <v>168</v>
      </c>
      <c r="H216" s="300">
        <f>44*3</f>
        <v>132</v>
      </c>
      <c r="I216" s="301">
        <f t="shared" si="52"/>
        <v>-207.17</v>
      </c>
      <c r="J216" s="306"/>
      <c r="K216" s="274"/>
      <c r="L216" s="275"/>
      <c r="M216" s="275"/>
      <c r="N216" s="34"/>
    </row>
    <row r="217">
      <c r="A217" s="185"/>
      <c r="B217" s="161">
        <v>57225.0</v>
      </c>
      <c r="C217" s="297">
        <v>2.0</v>
      </c>
      <c r="D217" s="299">
        <v>0.625</v>
      </c>
      <c r="E217" s="299"/>
      <c r="F217" s="299"/>
      <c r="G217" s="161" t="s">
        <v>40</v>
      </c>
      <c r="H217" s="300">
        <v>77.0</v>
      </c>
      <c r="I217" s="301">
        <f t="shared" si="52"/>
        <v>-75.17</v>
      </c>
      <c r="J217" s="306"/>
      <c r="K217" s="441">
        <f t="shared" ref="K217:L217" si="53">K202+H218</f>
        <v>13258.17</v>
      </c>
      <c r="L217" s="451">
        <f t="shared" si="53"/>
        <v>3730.62</v>
      </c>
      <c r="M217" s="275"/>
      <c r="N217" s="34"/>
      <c r="O217" s="482"/>
    </row>
    <row r="218">
      <c r="A218" s="185"/>
      <c r="B218" s="161"/>
      <c r="C218" s="297"/>
      <c r="D218" s="299"/>
      <c r="E218" s="299"/>
      <c r="F218" s="299"/>
      <c r="G218" s="161"/>
      <c r="H218" s="304">
        <f>SUM(H212:H217)</f>
        <v>637</v>
      </c>
      <c r="I218" s="483">
        <f t="shared" si="52"/>
        <v>1.83</v>
      </c>
      <c r="J218" s="306">
        <v>1.0</v>
      </c>
      <c r="K218" s="274"/>
      <c r="L218" s="275"/>
      <c r="M218" s="275"/>
      <c r="N218" s="34"/>
      <c r="O218" s="482"/>
    </row>
    <row r="219">
      <c r="A219" s="185"/>
      <c r="B219" s="28"/>
      <c r="C219" s="24"/>
      <c r="D219" s="27"/>
      <c r="E219" s="27"/>
      <c r="F219" s="27"/>
      <c r="G219" s="28"/>
      <c r="H219" s="48"/>
      <c r="I219" s="295"/>
      <c r="J219" s="38"/>
      <c r="K219" s="274"/>
      <c r="L219" s="275"/>
      <c r="M219" s="275"/>
      <c r="N219" s="34"/>
    </row>
    <row r="220">
      <c r="A220" s="185"/>
      <c r="B220" s="28"/>
      <c r="C220" s="24"/>
      <c r="D220" s="104"/>
      <c r="E220" s="104"/>
      <c r="F220" s="104"/>
      <c r="G220" s="105"/>
      <c r="H220" s="171"/>
      <c r="I220" s="197"/>
      <c r="J220" s="38"/>
      <c r="K220" s="274"/>
      <c r="L220" s="275"/>
      <c r="M220" s="275"/>
      <c r="N220" s="34"/>
    </row>
    <row r="221">
      <c r="A221" s="185"/>
      <c r="B221" s="105"/>
      <c r="C221" s="103"/>
      <c r="D221" s="104"/>
      <c r="E221" s="104"/>
      <c r="F221" s="104"/>
      <c r="G221" s="105"/>
      <c r="H221" s="171"/>
      <c r="I221" s="197"/>
      <c r="J221" s="38"/>
      <c r="K221" s="274"/>
      <c r="L221" s="275"/>
      <c r="M221" s="275"/>
      <c r="N221" s="34"/>
    </row>
    <row r="222">
      <c r="A222" s="185"/>
      <c r="B222" s="105"/>
      <c r="C222" s="103"/>
      <c r="D222" s="104"/>
      <c r="E222" s="104"/>
      <c r="F222" s="104"/>
      <c r="G222" s="105"/>
      <c r="H222" s="171"/>
      <c r="I222" s="197"/>
      <c r="J222" s="38"/>
      <c r="K222" s="274"/>
      <c r="L222" s="275"/>
      <c r="M222" s="275"/>
      <c r="N222" s="34"/>
    </row>
    <row r="223">
      <c r="A223" s="185"/>
      <c r="B223" s="161">
        <v>52724.0</v>
      </c>
      <c r="C223" s="308">
        <v>8.0</v>
      </c>
      <c r="D223" s="27">
        <v>0.2743055555555556</v>
      </c>
      <c r="E223" s="27"/>
      <c r="F223" s="27"/>
      <c r="G223" s="28" t="s">
        <v>20</v>
      </c>
      <c r="H223" s="29">
        <v>362.0</v>
      </c>
      <c r="I223" s="58">
        <v>-635.17</v>
      </c>
      <c r="J223" s="309"/>
      <c r="K223" s="274"/>
      <c r="L223" s="275"/>
      <c r="M223" s="275"/>
      <c r="N223" s="34"/>
    </row>
    <row r="224">
      <c r="A224" s="185"/>
      <c r="B224" s="28">
        <v>57839.0</v>
      </c>
      <c r="C224" s="24">
        <v>8.0</v>
      </c>
      <c r="D224" s="27">
        <v>0.4270833333333333</v>
      </c>
      <c r="E224" s="27"/>
      <c r="F224" s="27"/>
      <c r="G224" s="28" t="s">
        <v>21</v>
      </c>
      <c r="H224" s="29">
        <v>310.0</v>
      </c>
      <c r="I224" s="197">
        <f t="shared" ref="I224:I228" si="54">I223+H223</f>
        <v>-273.17</v>
      </c>
      <c r="J224" s="312"/>
      <c r="K224" s="274"/>
      <c r="L224" s="275"/>
      <c r="M224" s="275"/>
      <c r="N224" s="34"/>
    </row>
    <row r="225">
      <c r="A225" s="185"/>
      <c r="B225" s="28">
        <v>51635.0</v>
      </c>
      <c r="C225" s="24">
        <v>2.0</v>
      </c>
      <c r="D225" s="26">
        <v>0.5208333333333334</v>
      </c>
      <c r="E225" s="27"/>
      <c r="F225" s="27"/>
      <c r="G225" s="28" t="s">
        <v>218</v>
      </c>
      <c r="H225" s="29">
        <v>77.0</v>
      </c>
      <c r="I225" s="197">
        <f t="shared" si="54"/>
        <v>36.83</v>
      </c>
      <c r="J225" s="38"/>
      <c r="K225" s="274"/>
      <c r="L225" s="275"/>
      <c r="M225" s="275"/>
      <c r="N225" s="34"/>
    </row>
    <row r="226">
      <c r="A226" s="185"/>
      <c r="B226" s="28">
        <v>51999.0</v>
      </c>
      <c r="C226" s="24">
        <v>2.0</v>
      </c>
      <c r="D226" s="27">
        <v>0.5833333333333334</v>
      </c>
      <c r="E226" s="27"/>
      <c r="F226" s="27"/>
      <c r="G226" s="28" t="s">
        <v>168</v>
      </c>
      <c r="H226" s="29">
        <v>44.0</v>
      </c>
      <c r="I226" s="197">
        <f t="shared" si="54"/>
        <v>113.83</v>
      </c>
      <c r="J226" s="44"/>
      <c r="K226" s="274"/>
      <c r="L226" s="275"/>
      <c r="M226" s="275"/>
      <c r="N226" s="34"/>
    </row>
    <row r="227">
      <c r="A227" s="185"/>
      <c r="B227" s="28">
        <v>53970.0</v>
      </c>
      <c r="C227" s="24">
        <v>2.0</v>
      </c>
      <c r="D227" s="27">
        <v>0.625</v>
      </c>
      <c r="E227" s="27"/>
      <c r="F227" s="27"/>
      <c r="G227" s="28" t="s">
        <v>123</v>
      </c>
      <c r="H227" s="29">
        <v>77.0</v>
      </c>
      <c r="I227" s="197">
        <f t="shared" si="54"/>
        <v>157.83</v>
      </c>
      <c r="J227" s="44">
        <v>2.0</v>
      </c>
      <c r="K227" s="274"/>
      <c r="L227" s="275"/>
      <c r="M227" s="275"/>
      <c r="N227" s="313"/>
      <c r="O227" s="484"/>
    </row>
    <row r="228">
      <c r="A228" s="185"/>
      <c r="B228" s="28"/>
      <c r="C228" s="24"/>
      <c r="D228" s="27"/>
      <c r="E228" s="27"/>
      <c r="F228" s="27"/>
      <c r="G228" s="28"/>
      <c r="H228" s="48">
        <f>SUM(H223:H227)</f>
        <v>870</v>
      </c>
      <c r="I228" s="323">
        <f t="shared" si="54"/>
        <v>234.83</v>
      </c>
      <c r="J228" s="38"/>
      <c r="K228" s="274"/>
      <c r="L228" s="275"/>
      <c r="M228" s="485">
        <f t="shared" ref="M228:N228" si="55">M209+H228</f>
        <v>12452</v>
      </c>
      <c r="N228" s="486">
        <f t="shared" si="55"/>
        <v>2924.45</v>
      </c>
      <c r="O228" s="487" t="s">
        <v>219</v>
      </c>
      <c r="P228" s="488"/>
      <c r="Q228" s="488"/>
    </row>
    <row r="229">
      <c r="A229" s="185"/>
      <c r="B229" s="28"/>
      <c r="C229" s="24"/>
      <c r="D229" s="27"/>
      <c r="E229" s="27"/>
      <c r="F229" s="27"/>
      <c r="G229" s="28"/>
      <c r="H229" s="48"/>
      <c r="I229" s="170"/>
      <c r="J229" s="38"/>
      <c r="K229" s="274"/>
      <c r="L229" s="275"/>
      <c r="M229" s="275"/>
      <c r="N229" s="34"/>
    </row>
    <row r="230">
      <c r="A230" s="200"/>
      <c r="B230" s="75"/>
      <c r="C230" s="144"/>
      <c r="D230" s="162"/>
      <c r="E230" s="162"/>
      <c r="F230" s="162"/>
      <c r="G230" s="163"/>
      <c r="H230" s="145"/>
      <c r="I230" s="246"/>
      <c r="J230" s="253"/>
      <c r="K230" s="278"/>
      <c r="L230" s="279"/>
      <c r="M230" s="279"/>
      <c r="N230" s="80"/>
    </row>
    <row r="231">
      <c r="A231" s="316">
        <v>45916.0</v>
      </c>
      <c r="B231" s="85" t="s">
        <v>220</v>
      </c>
      <c r="C231" s="125">
        <v>11.0</v>
      </c>
      <c r="D231" s="317">
        <v>0.25</v>
      </c>
      <c r="E231" s="157"/>
      <c r="F231" s="157"/>
      <c r="G231" s="28" t="s">
        <v>26</v>
      </c>
      <c r="H231" s="29">
        <v>310.0</v>
      </c>
      <c r="I231" s="58">
        <v>-635.17</v>
      </c>
      <c r="J231" s="87"/>
      <c r="K231" s="2"/>
      <c r="L231" s="275"/>
      <c r="M231" s="275"/>
      <c r="N231" s="34"/>
    </row>
    <row r="232">
      <c r="A232" s="185"/>
      <c r="B232" s="28">
        <v>57240.0</v>
      </c>
      <c r="C232" s="24">
        <v>2.0</v>
      </c>
      <c r="D232" s="214">
        <v>0.3333333333333333</v>
      </c>
      <c r="E232" s="27"/>
      <c r="F232" s="27"/>
      <c r="G232" s="28" t="s">
        <v>21</v>
      </c>
      <c r="H232" s="29">
        <v>77.0</v>
      </c>
      <c r="I232" s="197">
        <f t="shared" ref="I232:I235" si="56">I231+H231</f>
        <v>-325.17</v>
      </c>
      <c r="J232" s="38"/>
      <c r="K232" s="2"/>
      <c r="L232" s="275"/>
      <c r="M232" s="275"/>
      <c r="N232" s="34"/>
    </row>
    <row r="233">
      <c r="A233" s="185"/>
      <c r="B233" s="28">
        <v>53091.0</v>
      </c>
      <c r="C233" s="24">
        <v>8.0</v>
      </c>
      <c r="D233" s="214">
        <v>0.4548611111111111</v>
      </c>
      <c r="E233" s="27"/>
      <c r="F233" s="27"/>
      <c r="G233" s="28" t="s">
        <v>28</v>
      </c>
      <c r="H233" s="29">
        <v>310.0</v>
      </c>
      <c r="I233" s="197">
        <f t="shared" si="56"/>
        <v>-248.17</v>
      </c>
      <c r="J233" s="38"/>
      <c r="K233" s="2"/>
      <c r="L233" s="275"/>
      <c r="M233" s="275"/>
      <c r="N233" s="34"/>
    </row>
    <row r="234">
      <c r="A234" s="185"/>
      <c r="B234" s="28">
        <v>57766.0</v>
      </c>
      <c r="C234" s="24">
        <v>1.0</v>
      </c>
      <c r="D234" s="27">
        <v>0.53125</v>
      </c>
      <c r="E234" s="27"/>
      <c r="F234" s="27"/>
      <c r="G234" s="28" t="s">
        <v>221</v>
      </c>
      <c r="H234" s="29">
        <v>103.0</v>
      </c>
      <c r="I234" s="197">
        <f t="shared" si="56"/>
        <v>61.83</v>
      </c>
      <c r="J234" s="44">
        <v>1.0</v>
      </c>
      <c r="K234" s="2"/>
      <c r="L234" s="275"/>
      <c r="M234" s="275"/>
      <c r="N234" s="34"/>
    </row>
    <row r="235">
      <c r="A235" s="185"/>
      <c r="B235" s="28"/>
      <c r="C235" s="24"/>
      <c r="D235" s="27"/>
      <c r="E235" s="27"/>
      <c r="F235" s="27"/>
      <c r="G235" s="28"/>
      <c r="H235" s="48">
        <f>SUM(H231:H234)</f>
        <v>800</v>
      </c>
      <c r="I235" s="323">
        <f t="shared" si="56"/>
        <v>164.83</v>
      </c>
      <c r="J235" s="38"/>
      <c r="K235" s="489">
        <f t="shared" ref="K235:L235" si="57">K217+H235</f>
        <v>14058.17</v>
      </c>
      <c r="L235" s="451">
        <f t="shared" si="57"/>
        <v>3895.45</v>
      </c>
      <c r="M235" s="275"/>
      <c r="N235" s="34"/>
    </row>
    <row r="236">
      <c r="A236" s="185"/>
      <c r="B236" s="28"/>
      <c r="C236" s="24"/>
      <c r="D236" s="27"/>
      <c r="E236" s="27"/>
      <c r="F236" s="27"/>
      <c r="G236" s="28"/>
      <c r="H236" s="48"/>
      <c r="I236" s="199"/>
      <c r="J236" s="38"/>
      <c r="K236" s="2"/>
      <c r="L236" s="275"/>
      <c r="M236" s="275"/>
      <c r="N236" s="34"/>
    </row>
    <row r="237">
      <c r="A237" s="185"/>
      <c r="B237" s="105"/>
      <c r="C237" s="103"/>
      <c r="D237" s="104"/>
      <c r="E237" s="104"/>
      <c r="F237" s="104"/>
      <c r="G237" s="105"/>
      <c r="H237" s="106"/>
      <c r="I237" s="199"/>
      <c r="J237" s="38"/>
      <c r="K237" s="2"/>
      <c r="L237" s="275"/>
      <c r="M237" s="275"/>
      <c r="N237" s="34"/>
    </row>
    <row r="238">
      <c r="A238" s="185"/>
      <c r="B238" s="105"/>
      <c r="C238" s="103"/>
      <c r="D238" s="104"/>
      <c r="E238" s="104"/>
      <c r="F238" s="104"/>
      <c r="G238" s="105"/>
      <c r="H238" s="171"/>
      <c r="I238" s="197"/>
      <c r="J238" s="38"/>
      <c r="K238" s="2"/>
      <c r="L238" s="275"/>
      <c r="M238" s="275"/>
      <c r="N238" s="34"/>
    </row>
    <row r="239">
      <c r="A239" s="185"/>
      <c r="B239" s="161" t="s">
        <v>222</v>
      </c>
      <c r="C239" s="24">
        <v>10.0</v>
      </c>
      <c r="D239" s="27">
        <v>0.4861111111111111</v>
      </c>
      <c r="E239" s="27"/>
      <c r="F239" s="27"/>
      <c r="G239" s="28" t="s">
        <v>26</v>
      </c>
      <c r="H239" s="29">
        <v>310.0</v>
      </c>
      <c r="I239" s="58">
        <v>-635.17</v>
      </c>
      <c r="J239" s="31"/>
      <c r="K239" s="2"/>
      <c r="L239" s="275"/>
      <c r="M239" s="275"/>
      <c r="N239" s="34"/>
    </row>
    <row r="240">
      <c r="A240" s="185"/>
      <c r="B240" s="28">
        <v>56226.0</v>
      </c>
      <c r="C240" s="24">
        <v>4.0</v>
      </c>
      <c r="D240" s="27">
        <v>0.5763888888888888</v>
      </c>
      <c r="E240" s="27"/>
      <c r="F240" s="27"/>
      <c r="G240" s="28" t="s">
        <v>28</v>
      </c>
      <c r="H240" s="29">
        <v>310.0</v>
      </c>
      <c r="I240" s="197">
        <f t="shared" ref="I240:I243" si="58">I239+H239</f>
        <v>-325.17</v>
      </c>
      <c r="J240" s="38"/>
      <c r="K240" s="2"/>
      <c r="L240" s="275"/>
      <c r="M240" s="275"/>
      <c r="N240" s="34"/>
    </row>
    <row r="241">
      <c r="A241" s="185"/>
      <c r="B241" s="28">
        <v>57758.0</v>
      </c>
      <c r="C241" s="24">
        <v>7.0</v>
      </c>
      <c r="D241" s="27">
        <v>0.6041666666666666</v>
      </c>
      <c r="E241" s="27"/>
      <c r="F241" s="27"/>
      <c r="G241" s="28" t="s">
        <v>55</v>
      </c>
      <c r="H241" s="29">
        <v>362.0</v>
      </c>
      <c r="I241" s="197">
        <f t="shared" si="58"/>
        <v>-15.17</v>
      </c>
      <c r="J241" s="38"/>
      <c r="K241" s="2"/>
      <c r="L241" s="275"/>
      <c r="M241" s="275"/>
      <c r="N241" s="34"/>
    </row>
    <row r="242">
      <c r="A242" s="185"/>
      <c r="B242" s="28">
        <v>50252.0</v>
      </c>
      <c r="C242" s="24">
        <v>2.0</v>
      </c>
      <c r="D242" s="27">
        <v>0.8194444444444444</v>
      </c>
      <c r="E242" s="27"/>
      <c r="F242" s="27"/>
      <c r="G242" s="28" t="s">
        <v>21</v>
      </c>
      <c r="H242" s="29">
        <v>77.0</v>
      </c>
      <c r="I242" s="197">
        <f t="shared" si="58"/>
        <v>346.83</v>
      </c>
      <c r="J242" s="44">
        <v>2.0</v>
      </c>
      <c r="K242" s="2"/>
      <c r="L242" s="275"/>
      <c r="M242" s="275"/>
      <c r="N242" s="34"/>
    </row>
    <row r="243">
      <c r="A243" s="185"/>
      <c r="B243" s="28"/>
      <c r="C243" s="24"/>
      <c r="D243" s="27"/>
      <c r="E243" s="27"/>
      <c r="F243" s="27"/>
      <c r="G243" s="28"/>
      <c r="H243" s="48">
        <f>SUM(H239:H242)</f>
        <v>1059</v>
      </c>
      <c r="I243" s="323">
        <f t="shared" si="58"/>
        <v>423.83</v>
      </c>
      <c r="J243" s="44"/>
      <c r="K243" s="2"/>
      <c r="L243" s="275"/>
      <c r="M243" s="275"/>
      <c r="N243" s="34"/>
    </row>
    <row r="244">
      <c r="A244" s="185"/>
      <c r="B244" s="28"/>
      <c r="C244" s="24"/>
      <c r="D244" s="27"/>
      <c r="E244" s="27"/>
      <c r="F244" s="27"/>
      <c r="G244" s="28"/>
      <c r="H244" s="48"/>
      <c r="I244" s="199"/>
      <c r="J244" s="44"/>
      <c r="K244" s="2"/>
      <c r="L244" s="275"/>
      <c r="M244" s="451">
        <f t="shared" ref="M244:N244" si="59">M228+H243</f>
        <v>13511</v>
      </c>
      <c r="N244" s="34">
        <f t="shared" si="59"/>
        <v>3348.28</v>
      </c>
    </row>
    <row r="245">
      <c r="A245" s="185"/>
      <c r="B245" s="28"/>
      <c r="C245" s="24"/>
      <c r="D245" s="27"/>
      <c r="E245" s="27"/>
      <c r="F245" s="27"/>
      <c r="G245" s="28"/>
      <c r="H245" s="29"/>
      <c r="I245" s="191"/>
      <c r="J245" s="38"/>
      <c r="K245" s="2"/>
      <c r="L245" s="275"/>
      <c r="M245" s="275"/>
      <c r="N245" s="34"/>
    </row>
    <row r="246">
      <c r="A246" s="185"/>
      <c r="B246" s="28"/>
      <c r="C246" s="24"/>
      <c r="D246" s="27"/>
      <c r="E246" s="27"/>
      <c r="F246" s="27"/>
      <c r="G246" s="28"/>
      <c r="H246" s="48"/>
      <c r="I246" s="170"/>
      <c r="J246" s="38"/>
      <c r="K246" s="2"/>
      <c r="L246" s="275"/>
      <c r="M246" s="275"/>
      <c r="N246" s="34"/>
    </row>
    <row r="247">
      <c r="A247" s="200"/>
      <c r="B247" s="75"/>
      <c r="C247" s="144"/>
      <c r="D247" s="162"/>
      <c r="E247" s="162"/>
      <c r="F247" s="162"/>
      <c r="G247" s="163"/>
      <c r="H247" s="145"/>
      <c r="I247" s="246"/>
      <c r="J247" s="253"/>
      <c r="K247" s="318"/>
      <c r="L247" s="279"/>
      <c r="M247" s="279"/>
      <c r="N247" s="80"/>
    </row>
    <row r="248">
      <c r="A248" s="316">
        <v>45917.0</v>
      </c>
      <c r="B248" s="85">
        <v>55875.0</v>
      </c>
      <c r="C248" s="125">
        <v>2.0</v>
      </c>
      <c r="D248" s="157">
        <v>0.3333333333333333</v>
      </c>
      <c r="E248" s="157"/>
      <c r="F248" s="157"/>
      <c r="G248" s="28" t="s">
        <v>28</v>
      </c>
      <c r="H248" s="29">
        <v>77.0</v>
      </c>
      <c r="I248" s="30">
        <v>-635.17</v>
      </c>
      <c r="J248" s="270"/>
      <c r="K248" s="2"/>
      <c r="L248" s="275"/>
      <c r="M248" s="275"/>
      <c r="N248" s="34"/>
    </row>
    <row r="249">
      <c r="A249" s="185"/>
      <c r="B249" s="238">
        <v>58361.0</v>
      </c>
      <c r="C249" s="239">
        <v>6.0</v>
      </c>
      <c r="D249" s="157">
        <v>0.4375</v>
      </c>
      <c r="E249" s="157"/>
      <c r="F249" s="157"/>
      <c r="G249" s="28" t="s">
        <v>223</v>
      </c>
      <c r="H249" s="29">
        <v>310.0</v>
      </c>
      <c r="I249" s="293">
        <f t="shared" ref="I249:I253" si="60">I248+H248</f>
        <v>-558.17</v>
      </c>
      <c r="J249" s="38"/>
      <c r="K249" s="2"/>
      <c r="L249" s="275"/>
      <c r="M249" s="275"/>
      <c r="N249" s="34"/>
    </row>
    <row r="250">
      <c r="A250" s="185"/>
      <c r="B250" s="28">
        <v>56105.0</v>
      </c>
      <c r="C250" s="24">
        <v>2.0</v>
      </c>
      <c r="D250" s="27">
        <v>0.5763888888888888</v>
      </c>
      <c r="E250" s="27"/>
      <c r="F250" s="27"/>
      <c r="G250" s="28" t="s">
        <v>28</v>
      </c>
      <c r="H250" s="29">
        <v>77.0</v>
      </c>
      <c r="I250" s="293">
        <f t="shared" si="60"/>
        <v>-248.17</v>
      </c>
      <c r="J250" s="38"/>
      <c r="K250" s="2"/>
      <c r="L250" s="275"/>
      <c r="M250" s="275"/>
      <c r="N250" s="34"/>
    </row>
    <row r="251">
      <c r="A251" s="185"/>
      <c r="B251" s="28">
        <v>55877.0</v>
      </c>
      <c r="C251" s="24">
        <v>5.0</v>
      </c>
      <c r="D251" s="27">
        <v>0.6736111111111112</v>
      </c>
      <c r="E251" s="27"/>
      <c r="F251" s="27"/>
      <c r="G251" s="28" t="s">
        <v>223</v>
      </c>
      <c r="H251" s="29">
        <v>310.0</v>
      </c>
      <c r="I251" s="293">
        <f t="shared" si="60"/>
        <v>-171.17</v>
      </c>
      <c r="J251" s="38"/>
      <c r="K251" s="2"/>
      <c r="L251" s="275"/>
      <c r="M251" s="275"/>
      <c r="N251" s="34"/>
    </row>
    <row r="252">
      <c r="A252" s="185"/>
      <c r="B252" s="28">
        <v>57799.0</v>
      </c>
      <c r="C252" s="24">
        <v>3.0</v>
      </c>
      <c r="D252" s="27">
        <v>0.7673611111111112</v>
      </c>
      <c r="E252" s="27"/>
      <c r="F252" s="27"/>
      <c r="G252" s="28" t="s">
        <v>28</v>
      </c>
      <c r="H252" s="29">
        <v>77.0</v>
      </c>
      <c r="I252" s="293">
        <f t="shared" si="60"/>
        <v>138.83</v>
      </c>
      <c r="J252" s="44">
        <v>1.0</v>
      </c>
      <c r="K252" s="2"/>
      <c r="L252" s="275"/>
      <c r="M252" s="275"/>
      <c r="N252" s="34"/>
    </row>
    <row r="253">
      <c r="A253" s="185"/>
      <c r="B253" s="28"/>
      <c r="C253" s="24"/>
      <c r="D253" s="27"/>
      <c r="E253" s="27"/>
      <c r="F253" s="27"/>
      <c r="G253" s="28"/>
      <c r="H253" s="48">
        <f>SUM(H248:H252)</f>
        <v>851</v>
      </c>
      <c r="I253" s="319">
        <f t="shared" si="60"/>
        <v>215.83</v>
      </c>
      <c r="J253" s="44"/>
      <c r="K253" s="489">
        <f t="shared" ref="K253:L253" si="61">K235+H253</f>
        <v>14909.17</v>
      </c>
      <c r="L253" s="451">
        <f t="shared" si="61"/>
        <v>4111.28</v>
      </c>
      <c r="M253" s="275"/>
      <c r="N253" s="34"/>
    </row>
    <row r="254">
      <c r="A254" s="185"/>
      <c r="B254" s="28"/>
      <c r="C254" s="24"/>
      <c r="D254" s="104"/>
      <c r="E254" s="104"/>
      <c r="F254" s="104"/>
      <c r="G254" s="105"/>
      <c r="H254" s="171"/>
      <c r="I254" s="197"/>
      <c r="J254" s="38"/>
      <c r="K254" s="2"/>
      <c r="L254" s="275"/>
      <c r="M254" s="275"/>
      <c r="N254" s="34"/>
    </row>
    <row r="255">
      <c r="A255" s="185"/>
      <c r="B255" s="105"/>
      <c r="C255" s="103"/>
      <c r="D255" s="104"/>
      <c r="E255" s="104"/>
      <c r="F255" s="104"/>
      <c r="G255" s="105"/>
      <c r="H255" s="171"/>
      <c r="I255" s="197"/>
      <c r="J255" s="38"/>
      <c r="K255" s="2"/>
      <c r="L255" s="275"/>
      <c r="M255" s="275"/>
      <c r="N255" s="34"/>
    </row>
    <row r="256">
      <c r="A256" s="185"/>
      <c r="B256" s="28"/>
      <c r="C256" s="24"/>
      <c r="D256" s="27"/>
      <c r="E256" s="27"/>
      <c r="F256" s="27"/>
      <c r="G256" s="28"/>
      <c r="H256" s="171"/>
      <c r="I256" s="197"/>
      <c r="J256" s="38"/>
      <c r="K256" s="2"/>
      <c r="L256" s="275"/>
      <c r="M256" s="275"/>
      <c r="N256" s="34"/>
    </row>
    <row r="257">
      <c r="A257" s="185"/>
      <c r="B257" s="161">
        <v>57500.0</v>
      </c>
      <c r="C257" s="24">
        <v>4.0</v>
      </c>
      <c r="D257" s="27">
        <v>0.3020833333333333</v>
      </c>
      <c r="E257" s="27"/>
      <c r="F257" s="27"/>
      <c r="G257" s="28" t="s">
        <v>224</v>
      </c>
      <c r="H257" s="29">
        <f>77*2</f>
        <v>154</v>
      </c>
      <c r="I257" s="58">
        <v>-635.17</v>
      </c>
      <c r="J257" s="31"/>
      <c r="K257" s="2"/>
      <c r="L257" s="275"/>
      <c r="M257" s="275"/>
      <c r="N257" s="34"/>
    </row>
    <row r="258">
      <c r="A258" s="185"/>
      <c r="B258" s="28">
        <v>58362.0</v>
      </c>
      <c r="C258" s="24">
        <v>6.0</v>
      </c>
      <c r="D258" s="27">
        <v>0.4409722222222222</v>
      </c>
      <c r="E258" s="27"/>
      <c r="F258" s="27"/>
      <c r="G258" s="28" t="s">
        <v>223</v>
      </c>
      <c r="H258" s="29">
        <v>310.0</v>
      </c>
      <c r="I258" s="58">
        <f t="shared" ref="I258:I261" si="62">I257+H257</f>
        <v>-481.17</v>
      </c>
      <c r="J258" s="44"/>
      <c r="K258" s="2"/>
      <c r="L258" s="275"/>
      <c r="M258" s="275"/>
      <c r="N258" s="34"/>
    </row>
    <row r="259">
      <c r="A259" s="185"/>
      <c r="B259" s="28">
        <v>58313.0</v>
      </c>
      <c r="C259" s="24">
        <v>8.0</v>
      </c>
      <c r="D259" s="27">
        <v>0.5208333333333334</v>
      </c>
      <c r="E259" s="27"/>
      <c r="F259" s="27"/>
      <c r="G259" s="28" t="s">
        <v>223</v>
      </c>
      <c r="H259" s="29">
        <v>310.0</v>
      </c>
      <c r="I259" s="58">
        <f t="shared" si="62"/>
        <v>-171.17</v>
      </c>
      <c r="J259" s="38"/>
      <c r="K259" s="2"/>
      <c r="L259" s="275"/>
      <c r="M259" s="275"/>
      <c r="N259" s="34"/>
    </row>
    <row r="260">
      <c r="A260" s="185"/>
      <c r="B260" s="28">
        <v>56766.0</v>
      </c>
      <c r="C260" s="24">
        <v>2.0</v>
      </c>
      <c r="D260" s="27">
        <v>0.7083333333333334</v>
      </c>
      <c r="E260" s="27"/>
      <c r="F260" s="27"/>
      <c r="G260" s="28" t="s">
        <v>20</v>
      </c>
      <c r="H260" s="29">
        <v>103.0</v>
      </c>
      <c r="I260" s="58">
        <f t="shared" si="62"/>
        <v>138.83</v>
      </c>
      <c r="J260" s="38"/>
      <c r="K260" s="2"/>
      <c r="L260" s="275"/>
      <c r="M260" s="275"/>
      <c r="N260" s="34"/>
    </row>
    <row r="261">
      <c r="A261" s="185"/>
      <c r="B261" s="28"/>
      <c r="C261" s="24"/>
      <c r="D261" s="27"/>
      <c r="E261" s="27"/>
      <c r="F261" s="27"/>
      <c r="G261" s="28"/>
      <c r="H261" s="48">
        <f>SUM(H257:H260)</f>
        <v>877</v>
      </c>
      <c r="I261" s="320">
        <f t="shared" si="62"/>
        <v>241.83</v>
      </c>
      <c r="J261" s="38"/>
      <c r="K261" s="2"/>
      <c r="L261" s="275"/>
      <c r="M261" s="275"/>
      <c r="N261" s="34"/>
    </row>
    <row r="262">
      <c r="A262" s="185"/>
      <c r="B262" s="28"/>
      <c r="C262" s="24"/>
      <c r="D262" s="27"/>
      <c r="E262" s="27"/>
      <c r="F262" s="27"/>
      <c r="G262" s="28"/>
      <c r="H262" s="48"/>
      <c r="I262" s="53"/>
      <c r="J262" s="321">
        <v>2.0</v>
      </c>
      <c r="K262" s="2"/>
      <c r="L262" s="275"/>
      <c r="M262" s="275"/>
      <c r="N262" s="34"/>
    </row>
    <row r="263">
      <c r="A263" s="185"/>
      <c r="B263" s="28"/>
      <c r="C263" s="24"/>
      <c r="D263" s="27"/>
      <c r="E263" s="27"/>
      <c r="F263" s="27"/>
      <c r="G263" s="28"/>
      <c r="H263" s="29"/>
      <c r="I263" s="58"/>
      <c r="J263" s="38"/>
      <c r="K263" s="2"/>
      <c r="L263" s="275"/>
      <c r="M263" s="451">
        <f t="shared" ref="M263:N263" si="63">M244+H261</f>
        <v>14388</v>
      </c>
      <c r="N263" s="34">
        <f t="shared" si="63"/>
        <v>3590.11</v>
      </c>
    </row>
    <row r="264">
      <c r="A264" s="185"/>
      <c r="B264" s="28"/>
      <c r="C264" s="24"/>
      <c r="D264" s="27"/>
      <c r="E264" s="27"/>
      <c r="F264" s="27"/>
      <c r="G264" s="28"/>
      <c r="H264" s="48"/>
      <c r="I264" s="53"/>
      <c r="J264" s="44"/>
      <c r="K264" s="2"/>
      <c r="L264" s="275"/>
      <c r="M264" s="275"/>
      <c r="N264" s="34"/>
    </row>
    <row r="265">
      <c r="A265" s="185"/>
      <c r="B265" s="28"/>
      <c r="C265" s="24"/>
      <c r="D265" s="27"/>
      <c r="E265" s="27"/>
      <c r="F265" s="27"/>
      <c r="G265" s="28"/>
      <c r="H265" s="29"/>
      <c r="I265" s="170"/>
      <c r="J265" s="38"/>
      <c r="K265" s="2"/>
      <c r="L265" s="275"/>
      <c r="M265" s="275"/>
      <c r="N265" s="34"/>
    </row>
    <row r="266">
      <c r="A266" s="185"/>
      <c r="B266" s="28"/>
      <c r="C266" s="24"/>
      <c r="D266" s="27"/>
      <c r="E266" s="27"/>
      <c r="F266" s="27"/>
      <c r="G266" s="28"/>
      <c r="H266" s="48"/>
      <c r="I266" s="170"/>
      <c r="J266" s="38"/>
      <c r="K266" s="2"/>
      <c r="L266" s="275"/>
      <c r="M266" s="275"/>
      <c r="N266" s="34"/>
    </row>
    <row r="267">
      <c r="A267" s="200"/>
      <c r="B267" s="75"/>
      <c r="C267" s="144"/>
      <c r="D267" s="162"/>
      <c r="E267" s="162"/>
      <c r="F267" s="162"/>
      <c r="G267" s="163"/>
      <c r="H267" s="145"/>
      <c r="I267" s="246"/>
      <c r="J267" s="253"/>
      <c r="K267" s="278"/>
      <c r="L267" s="279"/>
      <c r="M267" s="279"/>
      <c r="N267" s="80"/>
    </row>
    <row r="268">
      <c r="A268" s="316">
        <v>45918.0</v>
      </c>
      <c r="B268" s="85">
        <v>53421.0</v>
      </c>
      <c r="C268" s="125">
        <v>7.0</v>
      </c>
      <c r="D268" s="84">
        <v>0.3125</v>
      </c>
      <c r="E268" s="84"/>
      <c r="F268" s="84"/>
      <c r="G268" s="85" t="s">
        <v>225</v>
      </c>
      <c r="H268" s="158">
        <v>310.0</v>
      </c>
      <c r="I268" s="30">
        <v>-635.17</v>
      </c>
      <c r="J268" s="87"/>
      <c r="K268" s="274"/>
      <c r="L268" s="275"/>
      <c r="M268" s="274"/>
      <c r="N268" s="34"/>
    </row>
    <row r="269">
      <c r="A269" s="185"/>
      <c r="B269" s="28">
        <v>55771.0</v>
      </c>
      <c r="C269" s="24">
        <v>5.0</v>
      </c>
      <c r="D269" s="27">
        <v>0.3819444444444444</v>
      </c>
      <c r="E269" s="27"/>
      <c r="F269" s="27"/>
      <c r="G269" s="28" t="s">
        <v>21</v>
      </c>
      <c r="H269" s="29">
        <v>310.0</v>
      </c>
      <c r="I269" s="197">
        <f t="shared" ref="I269:I272" si="64">I268+H268</f>
        <v>-325.17</v>
      </c>
      <c r="J269" s="62"/>
      <c r="K269" s="274"/>
      <c r="L269" s="275"/>
      <c r="M269" s="274"/>
      <c r="N269" s="34"/>
    </row>
    <row r="270">
      <c r="A270" s="185"/>
      <c r="B270" s="28">
        <v>57624.0</v>
      </c>
      <c r="C270" s="24">
        <v>4.0</v>
      </c>
      <c r="D270" s="27">
        <v>0.5381944444444444</v>
      </c>
      <c r="E270" s="27"/>
      <c r="F270" s="27"/>
      <c r="G270" s="28" t="s">
        <v>226</v>
      </c>
      <c r="H270" s="322">
        <f t="shared" ref="H270:H271" si="65">77*2</f>
        <v>154</v>
      </c>
      <c r="I270" s="197">
        <f t="shared" si="64"/>
        <v>-15.17</v>
      </c>
      <c r="J270" s="38"/>
      <c r="K270" s="274"/>
      <c r="L270" s="275"/>
      <c r="M270" s="274"/>
      <c r="N270" s="34"/>
    </row>
    <row r="271">
      <c r="A271" s="185"/>
      <c r="B271" s="28">
        <v>49291.0</v>
      </c>
      <c r="C271" s="24">
        <v>4.0</v>
      </c>
      <c r="D271" s="27">
        <v>0.6527777777777778</v>
      </c>
      <c r="E271" s="27"/>
      <c r="F271" s="27"/>
      <c r="G271" s="28" t="s">
        <v>16</v>
      </c>
      <c r="H271" s="322">
        <f t="shared" si="65"/>
        <v>154</v>
      </c>
      <c r="I271" s="197">
        <f t="shared" si="64"/>
        <v>138.83</v>
      </c>
      <c r="J271" s="62"/>
      <c r="K271" s="274"/>
      <c r="L271" s="275"/>
      <c r="M271" s="274"/>
      <c r="N271" s="34"/>
    </row>
    <row r="272">
      <c r="A272" s="185"/>
      <c r="B272" s="28"/>
      <c r="C272" s="24"/>
      <c r="D272" s="27"/>
      <c r="E272" s="27"/>
      <c r="F272" s="27"/>
      <c r="G272" s="28"/>
      <c r="H272" s="48">
        <f>SUM(H268:H271)</f>
        <v>928</v>
      </c>
      <c r="I272" s="323">
        <f t="shared" si="64"/>
        <v>292.83</v>
      </c>
      <c r="J272" s="38"/>
      <c r="K272" s="441">
        <f t="shared" ref="K272:L272" si="66">K253+H272</f>
        <v>15837.17</v>
      </c>
      <c r="L272" s="451">
        <f t="shared" si="66"/>
        <v>4404.11</v>
      </c>
      <c r="M272" s="274"/>
      <c r="N272" s="34"/>
    </row>
    <row r="273">
      <c r="A273" s="185"/>
      <c r="B273" s="28"/>
      <c r="C273" s="24"/>
      <c r="D273" s="27"/>
      <c r="E273" s="27"/>
      <c r="F273" s="27"/>
      <c r="G273" s="28"/>
      <c r="H273" s="171"/>
      <c r="I273" s="199"/>
      <c r="J273" s="44">
        <v>1.0</v>
      </c>
      <c r="K273" s="274"/>
      <c r="L273" s="275"/>
      <c r="M273" s="274"/>
      <c r="N273" s="34"/>
    </row>
    <row r="274">
      <c r="A274" s="185"/>
      <c r="B274" s="105"/>
      <c r="C274" s="103"/>
      <c r="D274" s="104"/>
      <c r="E274" s="104"/>
      <c r="F274" s="104"/>
      <c r="G274" s="105"/>
      <c r="H274" s="171"/>
      <c r="I274" s="199"/>
      <c r="J274" s="38"/>
      <c r="K274" s="274"/>
      <c r="L274" s="275"/>
      <c r="M274" s="274"/>
      <c r="N274" s="34"/>
    </row>
    <row r="275">
      <c r="A275" s="185"/>
      <c r="B275" s="28"/>
      <c r="C275" s="24"/>
      <c r="D275" s="27"/>
      <c r="E275" s="27"/>
      <c r="F275" s="27"/>
      <c r="G275" s="28"/>
      <c r="H275" s="29"/>
      <c r="I275" s="197"/>
      <c r="J275" s="38"/>
      <c r="K275" s="274"/>
      <c r="L275" s="275"/>
      <c r="M275" s="274"/>
      <c r="N275" s="34"/>
    </row>
    <row r="276">
      <c r="A276" s="185"/>
      <c r="B276" s="161">
        <v>58294.0</v>
      </c>
      <c r="C276" s="24">
        <v>2.0</v>
      </c>
      <c r="D276" s="27">
        <v>0.5486111111111112</v>
      </c>
      <c r="E276" s="27"/>
      <c r="F276" s="27"/>
      <c r="G276" s="28" t="s">
        <v>227</v>
      </c>
      <c r="H276" s="29">
        <v>77.0</v>
      </c>
      <c r="I276" s="58">
        <v>-635.17</v>
      </c>
      <c r="J276" s="31"/>
      <c r="K276" s="274"/>
      <c r="L276" s="275"/>
      <c r="M276" s="274"/>
      <c r="N276" s="34"/>
    </row>
    <row r="277">
      <c r="A277" s="185"/>
      <c r="B277" s="28">
        <v>57758.0</v>
      </c>
      <c r="C277" s="24">
        <v>7.0</v>
      </c>
      <c r="D277" s="27">
        <v>0.7083333333333334</v>
      </c>
      <c r="E277" s="27"/>
      <c r="F277" s="27"/>
      <c r="G277" s="28" t="s">
        <v>20</v>
      </c>
      <c r="H277" s="29">
        <v>362.0</v>
      </c>
      <c r="I277" s="197">
        <f t="shared" ref="I277:I280" si="67">I276+H276</f>
        <v>-558.17</v>
      </c>
      <c r="J277" s="38"/>
      <c r="K277" s="274"/>
      <c r="L277" s="275"/>
      <c r="M277" s="274"/>
      <c r="N277" s="34"/>
    </row>
    <row r="278">
      <c r="A278" s="185"/>
      <c r="B278" s="28">
        <v>54919.0</v>
      </c>
      <c r="C278" s="24">
        <v>8.0</v>
      </c>
      <c r="D278" s="27">
        <v>0.7847222222222222</v>
      </c>
      <c r="E278" s="27"/>
      <c r="F278" s="27"/>
      <c r="G278" s="28" t="s">
        <v>55</v>
      </c>
      <c r="H278" s="29">
        <v>362.0</v>
      </c>
      <c r="I278" s="197">
        <f t="shared" si="67"/>
        <v>-196.17</v>
      </c>
      <c r="J278" s="44"/>
      <c r="K278" s="274"/>
      <c r="L278" s="275"/>
      <c r="M278" s="274"/>
      <c r="N278" s="34"/>
    </row>
    <row r="279">
      <c r="A279" s="185"/>
      <c r="B279" s="28" t="s">
        <v>228</v>
      </c>
      <c r="C279" s="24">
        <v>2.0</v>
      </c>
      <c r="D279" s="27">
        <v>0.90625</v>
      </c>
      <c r="E279" s="27"/>
      <c r="F279" s="27"/>
      <c r="G279" s="28" t="s">
        <v>226</v>
      </c>
      <c r="H279" s="29">
        <f>77*2</f>
        <v>154</v>
      </c>
      <c r="I279" s="197">
        <f t="shared" si="67"/>
        <v>165.83</v>
      </c>
      <c r="J279" s="44">
        <v>2.0</v>
      </c>
      <c r="K279" s="274"/>
      <c r="L279" s="275"/>
      <c r="M279" s="274"/>
      <c r="N279" s="34"/>
    </row>
    <row r="280">
      <c r="A280" s="185"/>
      <c r="B280" s="28"/>
      <c r="C280" s="24"/>
      <c r="D280" s="27"/>
      <c r="E280" s="27"/>
      <c r="F280" s="27"/>
      <c r="G280" s="28"/>
      <c r="H280" s="48">
        <f>SUM(H276:H279)</f>
        <v>955</v>
      </c>
      <c r="I280" s="323">
        <f t="shared" si="67"/>
        <v>319.83</v>
      </c>
      <c r="J280" s="44"/>
      <c r="K280" s="274"/>
      <c r="L280" s="275"/>
      <c r="M280" s="441">
        <f t="shared" ref="M280:N280" si="68">M263+H280</f>
        <v>15343</v>
      </c>
      <c r="N280" s="34">
        <f t="shared" si="68"/>
        <v>3909.94</v>
      </c>
    </row>
    <row r="281">
      <c r="A281" s="185"/>
      <c r="B281" s="28"/>
      <c r="C281" s="24"/>
      <c r="D281" s="27"/>
      <c r="E281" s="27"/>
      <c r="F281" s="27"/>
      <c r="G281" s="28"/>
      <c r="H281" s="29"/>
      <c r="I281" s="170"/>
      <c r="J281" s="38"/>
      <c r="K281" s="274"/>
      <c r="L281" s="275"/>
      <c r="M281" s="274"/>
      <c r="N281" s="34"/>
    </row>
    <row r="282">
      <c r="A282" s="185"/>
      <c r="B282" s="28"/>
      <c r="C282" s="24"/>
      <c r="D282" s="27"/>
      <c r="E282" s="27"/>
      <c r="F282" s="27"/>
      <c r="G282" s="28"/>
      <c r="H282" s="48"/>
      <c r="I282" s="170"/>
      <c r="J282" s="38"/>
      <c r="K282" s="274"/>
      <c r="L282" s="275"/>
      <c r="M282" s="274"/>
      <c r="N282" s="34"/>
    </row>
    <row r="283">
      <c r="A283" s="200"/>
      <c r="B283" s="75"/>
      <c r="C283" s="144"/>
      <c r="D283" s="162"/>
      <c r="E283" s="162"/>
      <c r="F283" s="162"/>
      <c r="G283" s="163"/>
      <c r="H283" s="145"/>
      <c r="I283" s="246"/>
      <c r="J283" s="253"/>
      <c r="K283" s="278"/>
      <c r="L283" s="279"/>
      <c r="M283" s="278"/>
      <c r="N283" s="80"/>
    </row>
    <row r="284">
      <c r="A284" s="316">
        <v>45919.0</v>
      </c>
      <c r="B284" s="85" t="s">
        <v>229</v>
      </c>
      <c r="C284" s="125">
        <v>11.0</v>
      </c>
      <c r="D284" s="84">
        <v>0.2881944444444444</v>
      </c>
      <c r="E284" s="84"/>
      <c r="F284" s="84"/>
      <c r="G284" s="85" t="s">
        <v>192</v>
      </c>
      <c r="H284" s="158">
        <v>310.0</v>
      </c>
      <c r="I284" s="30">
        <v>-635.17</v>
      </c>
      <c r="J284" s="87"/>
      <c r="K284" s="274"/>
      <c r="L284" s="275"/>
      <c r="M284" s="274"/>
      <c r="N284" s="34"/>
    </row>
    <row r="285">
      <c r="A285" s="185"/>
      <c r="B285" s="161">
        <v>53072.0</v>
      </c>
      <c r="C285" s="297">
        <v>4.0</v>
      </c>
      <c r="D285" s="299">
        <v>0.4027777777777778</v>
      </c>
      <c r="E285" s="299"/>
      <c r="F285" s="299"/>
      <c r="G285" s="161" t="s">
        <v>87</v>
      </c>
      <c r="H285" s="300">
        <v>80.0</v>
      </c>
      <c r="I285" s="324">
        <f t="shared" ref="I285:I290" si="69">I284+H284</f>
        <v>-325.17</v>
      </c>
      <c r="J285" s="325"/>
      <c r="K285" s="274"/>
      <c r="L285" s="275"/>
      <c r="M285" s="274"/>
      <c r="N285" s="34"/>
    </row>
    <row r="286">
      <c r="A286" s="185"/>
      <c r="B286" s="28">
        <v>56818.0</v>
      </c>
      <c r="C286" s="24">
        <v>6.0</v>
      </c>
      <c r="D286" s="27">
        <v>0.5</v>
      </c>
      <c r="E286" s="27"/>
      <c r="F286" s="27"/>
      <c r="G286" s="28" t="s">
        <v>230</v>
      </c>
      <c r="H286" s="29">
        <v>310.0</v>
      </c>
      <c r="I286" s="197">
        <f t="shared" si="69"/>
        <v>-245.17</v>
      </c>
      <c r="J286" s="38"/>
      <c r="K286" s="274"/>
      <c r="L286" s="275"/>
      <c r="M286" s="274"/>
      <c r="N286" s="34"/>
    </row>
    <row r="287">
      <c r="A287" s="185"/>
      <c r="B287" s="28">
        <v>57396.0</v>
      </c>
      <c r="C287" s="24">
        <v>7.0</v>
      </c>
      <c r="D287" s="27">
        <v>0.6041666666666666</v>
      </c>
      <c r="E287" s="27"/>
      <c r="F287" s="27"/>
      <c r="G287" s="28" t="s">
        <v>55</v>
      </c>
      <c r="H287" s="29">
        <v>362.0</v>
      </c>
      <c r="I287" s="197">
        <f t="shared" si="69"/>
        <v>64.83</v>
      </c>
      <c r="J287" s="44">
        <v>1.0</v>
      </c>
      <c r="K287" s="274"/>
      <c r="L287" s="275"/>
      <c r="M287" s="274"/>
      <c r="N287" s="34"/>
    </row>
    <row r="288">
      <c r="A288" s="185"/>
      <c r="B288" s="195">
        <v>54195.0</v>
      </c>
      <c r="C288" s="256">
        <v>2.0</v>
      </c>
      <c r="D288" s="310">
        <v>0.6944444444444444</v>
      </c>
      <c r="E288" s="310"/>
      <c r="F288" s="310"/>
      <c r="G288" s="195" t="s">
        <v>231</v>
      </c>
      <c r="H288" s="311">
        <v>44.0</v>
      </c>
      <c r="I288" s="326">
        <f t="shared" si="69"/>
        <v>426.83</v>
      </c>
      <c r="J288" s="327" t="s">
        <v>232</v>
      </c>
      <c r="K288" s="274"/>
      <c r="L288" s="275"/>
      <c r="M288" s="274"/>
      <c r="N288" s="34"/>
    </row>
    <row r="289">
      <c r="A289" s="185"/>
      <c r="B289" s="195">
        <v>56544.0</v>
      </c>
      <c r="C289" s="256">
        <v>1.0</v>
      </c>
      <c r="D289" s="310">
        <v>0.7083333333333334</v>
      </c>
      <c r="E289" s="310"/>
      <c r="F289" s="310"/>
      <c r="G289" s="195" t="s">
        <v>20</v>
      </c>
      <c r="H289" s="311">
        <v>103.0</v>
      </c>
      <c r="I289" s="326">
        <f t="shared" si="69"/>
        <v>470.83</v>
      </c>
      <c r="J289" s="327" t="s">
        <v>233</v>
      </c>
      <c r="K289" s="441">
        <f t="shared" ref="K289:L289" si="70">K272+H290</f>
        <v>17046.17</v>
      </c>
      <c r="L289" s="451">
        <f t="shared" si="70"/>
        <v>4977.94</v>
      </c>
      <c r="M289" s="274"/>
      <c r="N289" s="34"/>
    </row>
    <row r="290">
      <c r="A290" s="185"/>
      <c r="B290" s="28"/>
      <c r="C290" s="24"/>
      <c r="D290" s="104"/>
      <c r="E290" s="104"/>
      <c r="F290" s="104"/>
      <c r="G290" s="105"/>
      <c r="H290" s="106">
        <f>SUM(H284:H289)</f>
        <v>1209</v>
      </c>
      <c r="I290" s="328">
        <f t="shared" si="69"/>
        <v>573.83</v>
      </c>
      <c r="J290" s="38"/>
      <c r="K290" s="274"/>
      <c r="L290" s="275"/>
      <c r="M290" s="274"/>
      <c r="N290" s="34"/>
    </row>
    <row r="291">
      <c r="A291" s="185"/>
      <c r="B291" s="105"/>
      <c r="C291" s="103"/>
      <c r="D291" s="104"/>
      <c r="E291" s="104"/>
      <c r="F291" s="104"/>
      <c r="G291" s="105"/>
      <c r="H291" s="171"/>
      <c r="I291" s="197"/>
      <c r="J291" s="38"/>
      <c r="K291" s="274"/>
      <c r="L291" s="275"/>
      <c r="M291" s="274"/>
      <c r="N291" s="34"/>
    </row>
    <row r="292">
      <c r="A292" s="185"/>
      <c r="B292" s="105"/>
      <c r="C292" s="103"/>
      <c r="D292" s="104"/>
      <c r="E292" s="104"/>
      <c r="F292" s="104"/>
      <c r="G292" s="105"/>
      <c r="H292" s="171"/>
      <c r="I292" s="197"/>
      <c r="J292" s="38"/>
      <c r="K292" s="274"/>
      <c r="L292" s="275"/>
      <c r="M292" s="274"/>
      <c r="N292" s="34"/>
    </row>
    <row r="293">
      <c r="A293" s="185"/>
      <c r="B293" s="161">
        <v>56954.0</v>
      </c>
      <c r="C293" s="24">
        <v>4.0</v>
      </c>
      <c r="D293" s="26">
        <v>0.5</v>
      </c>
      <c r="E293" s="27"/>
      <c r="F293" s="27"/>
      <c r="G293" s="28" t="s">
        <v>230</v>
      </c>
      <c r="H293" s="29">
        <v>310.0</v>
      </c>
      <c r="I293" s="58">
        <v>-635.17</v>
      </c>
      <c r="J293" s="31"/>
      <c r="K293" s="274"/>
      <c r="L293" s="275"/>
      <c r="M293" s="274"/>
      <c r="N293" s="34"/>
    </row>
    <row r="294">
      <c r="A294" s="185"/>
      <c r="B294" s="175">
        <v>57520.0</v>
      </c>
      <c r="C294" s="24">
        <v>2.0</v>
      </c>
      <c r="D294" s="27">
        <v>0.5694444444444444</v>
      </c>
      <c r="E294" s="27"/>
      <c r="F294" s="27"/>
      <c r="G294" s="28" t="s">
        <v>234</v>
      </c>
      <c r="H294" s="29">
        <v>77.0</v>
      </c>
      <c r="I294" s="197">
        <f t="shared" ref="I294:I297" si="71">I293+H293</f>
        <v>-325.17</v>
      </c>
      <c r="J294" s="50"/>
      <c r="K294" s="274"/>
      <c r="L294" s="275"/>
      <c r="M294" s="274"/>
      <c r="N294" s="34"/>
    </row>
    <row r="295">
      <c r="A295" s="185"/>
      <c r="B295" s="28">
        <v>55744.0</v>
      </c>
      <c r="C295" s="24">
        <v>6.0</v>
      </c>
      <c r="D295" s="27">
        <v>0.7430555555555556</v>
      </c>
      <c r="E295" s="27"/>
      <c r="F295" s="27"/>
      <c r="G295" s="28" t="s">
        <v>230</v>
      </c>
      <c r="H295" s="29">
        <v>310.0</v>
      </c>
      <c r="I295" s="197">
        <f t="shared" si="71"/>
        <v>-248.17</v>
      </c>
      <c r="J295" s="329"/>
      <c r="K295" s="274"/>
      <c r="L295" s="275"/>
      <c r="M295" s="274"/>
      <c r="N295" s="34"/>
    </row>
    <row r="296">
      <c r="A296" s="185"/>
      <c r="B296" s="28" t="s">
        <v>235</v>
      </c>
      <c r="C296" s="24">
        <v>4.0</v>
      </c>
      <c r="D296" s="27">
        <v>0.9097222222222222</v>
      </c>
      <c r="E296" s="27"/>
      <c r="F296" s="27"/>
      <c r="G296" s="28" t="s">
        <v>236</v>
      </c>
      <c r="H296" s="29">
        <f>77*2</f>
        <v>154</v>
      </c>
      <c r="I296" s="197">
        <f t="shared" si="71"/>
        <v>61.83</v>
      </c>
      <c r="J296" s="330">
        <v>2.0</v>
      </c>
      <c r="K296" s="274"/>
      <c r="L296" s="275"/>
      <c r="M296" s="274"/>
      <c r="N296" s="34"/>
    </row>
    <row r="297">
      <c r="A297" s="185"/>
      <c r="B297" s="28"/>
      <c r="C297" s="24"/>
      <c r="D297" s="27"/>
      <c r="E297" s="27"/>
      <c r="F297" s="27"/>
      <c r="G297" s="28"/>
      <c r="H297" s="48">
        <f>SUM(H293:H296)</f>
        <v>851</v>
      </c>
      <c r="I297" s="323">
        <f t="shared" si="71"/>
        <v>215.83</v>
      </c>
      <c r="J297" s="50"/>
      <c r="K297" s="274"/>
      <c r="L297" s="275"/>
      <c r="M297" s="441">
        <f t="shared" ref="M297:N297" si="72">M280+H297</f>
        <v>16194</v>
      </c>
      <c r="N297" s="34">
        <f t="shared" si="72"/>
        <v>4125.77</v>
      </c>
    </row>
    <row r="298">
      <c r="A298" s="185"/>
      <c r="B298" s="28"/>
      <c r="C298" s="24"/>
      <c r="D298" s="26"/>
      <c r="E298" s="27"/>
      <c r="F298" s="27"/>
      <c r="G298" s="28"/>
      <c r="H298" s="29"/>
      <c r="I298" s="197"/>
      <c r="J298" s="38"/>
      <c r="K298" s="274"/>
      <c r="L298" s="275"/>
      <c r="M298" s="274"/>
      <c r="N298" s="34"/>
    </row>
    <row r="299">
      <c r="A299" s="185"/>
      <c r="B299" s="28"/>
      <c r="C299" s="24"/>
      <c r="D299" s="27"/>
      <c r="E299" s="27"/>
      <c r="F299" s="27"/>
      <c r="G299" s="28"/>
      <c r="H299" s="48"/>
      <c r="I299" s="199"/>
      <c r="J299" s="38"/>
      <c r="K299" s="274"/>
      <c r="L299" s="275"/>
      <c r="M299" s="274"/>
      <c r="N299" s="34"/>
    </row>
    <row r="300">
      <c r="A300" s="200"/>
      <c r="B300" s="75"/>
      <c r="C300" s="144"/>
      <c r="D300" s="162"/>
      <c r="E300" s="162"/>
      <c r="F300" s="162"/>
      <c r="G300" s="163"/>
      <c r="H300" s="145"/>
      <c r="I300" s="246"/>
      <c r="J300" s="253"/>
      <c r="K300" s="278"/>
      <c r="L300" s="279"/>
      <c r="M300" s="278"/>
      <c r="N300" s="80"/>
    </row>
    <row r="301">
      <c r="A301" s="316">
        <v>45920.0</v>
      </c>
      <c r="B301" s="85">
        <v>57864.0</v>
      </c>
      <c r="C301" s="125">
        <v>4.0</v>
      </c>
      <c r="D301" s="157">
        <v>0.3333333333333333</v>
      </c>
      <c r="E301" s="157"/>
      <c r="F301" s="157"/>
      <c r="G301" s="28" t="s">
        <v>237</v>
      </c>
      <c r="H301" s="29">
        <v>362.0</v>
      </c>
      <c r="I301" s="30">
        <v>-635.17</v>
      </c>
      <c r="J301" s="87"/>
      <c r="K301" s="274"/>
      <c r="L301" s="275"/>
      <c r="M301" s="274"/>
      <c r="N301" s="34"/>
    </row>
    <row r="302">
      <c r="A302" s="185"/>
      <c r="B302" s="28">
        <v>56398.0</v>
      </c>
      <c r="C302" s="24">
        <v>4.0</v>
      </c>
      <c r="D302" s="27">
        <v>0.3854166666666667</v>
      </c>
      <c r="E302" s="27"/>
      <c r="F302" s="27"/>
      <c r="G302" s="28" t="s">
        <v>238</v>
      </c>
      <c r="H302" s="29">
        <v>310.0</v>
      </c>
      <c r="I302" s="58">
        <f t="shared" ref="I302:I306" si="73">I301+H301</f>
        <v>-273.17</v>
      </c>
      <c r="J302" s="38"/>
      <c r="K302" s="274"/>
      <c r="L302" s="275"/>
      <c r="M302" s="274"/>
      <c r="N302" s="34"/>
    </row>
    <row r="303">
      <c r="A303" s="185"/>
      <c r="B303" s="28">
        <v>58132.0</v>
      </c>
      <c r="C303" s="24">
        <v>1.0</v>
      </c>
      <c r="D303" s="27">
        <v>0.5104166666666666</v>
      </c>
      <c r="E303" s="27"/>
      <c r="F303" s="27"/>
      <c r="G303" s="28" t="s">
        <v>239</v>
      </c>
      <c r="H303" s="29">
        <v>63.0</v>
      </c>
      <c r="I303" s="58">
        <f t="shared" si="73"/>
        <v>36.83</v>
      </c>
      <c r="J303" s="38"/>
      <c r="K303" s="274"/>
      <c r="L303" s="275"/>
      <c r="M303" s="274"/>
      <c r="N303" s="34"/>
    </row>
    <row r="304">
      <c r="A304" s="185"/>
      <c r="B304" s="28">
        <v>52848.0</v>
      </c>
      <c r="C304" s="24">
        <v>5.0</v>
      </c>
      <c r="D304" s="27">
        <v>0.6041666666666666</v>
      </c>
      <c r="E304" s="27"/>
      <c r="F304" s="27"/>
      <c r="G304" s="28" t="s">
        <v>240</v>
      </c>
      <c r="H304" s="29">
        <f>77*2</f>
        <v>154</v>
      </c>
      <c r="I304" s="58">
        <f t="shared" si="73"/>
        <v>99.83</v>
      </c>
      <c r="J304" s="38"/>
      <c r="K304" s="274"/>
      <c r="L304" s="275"/>
      <c r="M304" s="274"/>
      <c r="N304" s="34"/>
    </row>
    <row r="305">
      <c r="A305" s="185"/>
      <c r="B305" s="28">
        <v>57373.0</v>
      </c>
      <c r="C305" s="24">
        <v>7.0</v>
      </c>
      <c r="D305" s="26">
        <v>0.7083333333333334</v>
      </c>
      <c r="E305" s="27"/>
      <c r="F305" s="27"/>
      <c r="G305" s="28" t="s">
        <v>20</v>
      </c>
      <c r="H305" s="29">
        <v>362.0</v>
      </c>
      <c r="I305" s="58">
        <f t="shared" si="73"/>
        <v>253.83</v>
      </c>
      <c r="J305" s="44"/>
      <c r="K305" s="274"/>
      <c r="L305" s="275"/>
      <c r="M305" s="274"/>
      <c r="N305" s="34"/>
    </row>
    <row r="306">
      <c r="A306" s="185"/>
      <c r="B306" s="28"/>
      <c r="C306" s="24"/>
      <c r="D306" s="26"/>
      <c r="E306" s="27"/>
      <c r="F306" s="27"/>
      <c r="G306" s="28"/>
      <c r="H306" s="48">
        <f>SUM(H301:H305)</f>
        <v>1251</v>
      </c>
      <c r="I306" s="320">
        <f t="shared" si="73"/>
        <v>615.83</v>
      </c>
      <c r="J306" s="44">
        <v>1.0</v>
      </c>
      <c r="K306" s="490">
        <f t="shared" ref="K306:L306" si="74">K289+H306</f>
        <v>18297.17</v>
      </c>
      <c r="L306" s="491">
        <f t="shared" si="74"/>
        <v>5593.77</v>
      </c>
      <c r="M306" s="274"/>
      <c r="N306" s="34"/>
    </row>
    <row r="307">
      <c r="A307" s="185"/>
      <c r="B307" s="28"/>
      <c r="C307" s="24"/>
      <c r="D307" s="27"/>
      <c r="E307" s="27"/>
      <c r="F307" s="27"/>
      <c r="G307" s="28"/>
      <c r="H307" s="48"/>
      <c r="I307" s="53"/>
      <c r="J307" s="44"/>
      <c r="K307" s="274"/>
      <c r="L307" s="275"/>
      <c r="M307" s="274"/>
      <c r="N307" s="34"/>
    </row>
    <row r="308">
      <c r="A308" s="185"/>
      <c r="B308" s="28"/>
      <c r="C308" s="24"/>
      <c r="D308" s="104"/>
      <c r="E308" s="104"/>
      <c r="F308" s="104"/>
      <c r="G308" s="105"/>
      <c r="H308" s="106"/>
      <c r="I308" s="197"/>
      <c r="J308" s="38"/>
      <c r="K308" s="274"/>
      <c r="L308" s="275"/>
      <c r="M308" s="274"/>
      <c r="N308" s="34"/>
    </row>
    <row r="309">
      <c r="A309" s="185"/>
      <c r="B309" s="105"/>
      <c r="C309" s="103"/>
      <c r="D309" s="104"/>
      <c r="E309" s="104"/>
      <c r="F309" s="104"/>
      <c r="G309" s="105"/>
      <c r="H309" s="171"/>
      <c r="I309" s="197"/>
      <c r="J309" s="38"/>
      <c r="K309" s="274"/>
      <c r="L309" s="275"/>
      <c r="M309" s="274"/>
      <c r="N309" s="34"/>
    </row>
    <row r="310">
      <c r="A310" s="185"/>
      <c r="B310" s="28"/>
      <c r="C310" s="24"/>
      <c r="D310" s="27"/>
      <c r="E310" s="27"/>
      <c r="F310" s="27"/>
      <c r="G310" s="28"/>
      <c r="H310" s="29"/>
      <c r="I310" s="58"/>
      <c r="J310" s="38"/>
      <c r="K310" s="274"/>
      <c r="L310" s="275"/>
      <c r="M310" s="274"/>
      <c r="N310" s="34"/>
    </row>
    <row r="311">
      <c r="A311" s="185"/>
      <c r="B311" s="161"/>
      <c r="C311" s="24"/>
      <c r="D311" s="27"/>
      <c r="E311" s="104"/>
      <c r="F311" s="104"/>
      <c r="G311" s="28"/>
      <c r="H311" s="29"/>
      <c r="I311" s="58"/>
      <c r="J311" s="38"/>
      <c r="K311" s="274"/>
      <c r="L311" s="275"/>
      <c r="M311" s="274"/>
      <c r="N311" s="34"/>
    </row>
    <row r="312">
      <c r="A312" s="185"/>
      <c r="B312" s="161" t="s">
        <v>241</v>
      </c>
      <c r="C312" s="24">
        <v>13.0</v>
      </c>
      <c r="D312" s="27">
        <v>0.3611111111111111</v>
      </c>
      <c r="E312" s="104"/>
      <c r="F312" s="104"/>
      <c r="G312" s="28" t="s">
        <v>242</v>
      </c>
      <c r="H312" s="29">
        <v>707.0</v>
      </c>
      <c r="I312" s="53">
        <v>-635.17</v>
      </c>
      <c r="J312" s="31"/>
      <c r="K312" s="274"/>
      <c r="L312" s="275"/>
      <c r="M312" s="274"/>
      <c r="N312" s="34"/>
    </row>
    <row r="313">
      <c r="A313" s="185"/>
      <c r="B313" s="175">
        <v>56726.0</v>
      </c>
      <c r="C313" s="24">
        <v>4.0</v>
      </c>
      <c r="D313" s="27">
        <v>0.7395833333333334</v>
      </c>
      <c r="E313" s="27"/>
      <c r="F313" s="27"/>
      <c r="G313" s="28" t="s">
        <v>20</v>
      </c>
      <c r="H313" s="29">
        <v>362.0</v>
      </c>
      <c r="I313" s="197">
        <f t="shared" ref="I313:I315" si="75">I312+H312</f>
        <v>71.83</v>
      </c>
      <c r="J313" s="187"/>
      <c r="K313" s="274"/>
      <c r="L313" s="275"/>
      <c r="M313" s="274"/>
      <c r="N313" s="34"/>
    </row>
    <row r="314">
      <c r="A314" s="185"/>
      <c r="B314" s="175"/>
      <c r="C314" s="24"/>
      <c r="D314" s="27"/>
      <c r="E314" s="27"/>
      <c r="F314" s="27"/>
      <c r="G314" s="28"/>
      <c r="H314" s="29"/>
      <c r="I314" s="197">
        <f t="shared" si="75"/>
        <v>433.83</v>
      </c>
      <c r="J314" s="38"/>
      <c r="K314" s="274"/>
      <c r="L314" s="275"/>
      <c r="M314" s="274"/>
      <c r="N314" s="34"/>
    </row>
    <row r="315">
      <c r="A315" s="185"/>
      <c r="B315" s="28"/>
      <c r="C315" s="24"/>
      <c r="D315" s="27"/>
      <c r="E315" s="27"/>
      <c r="F315" s="27"/>
      <c r="G315" s="28"/>
      <c r="H315" s="48">
        <f>SUM(H312:H314)</f>
        <v>1069</v>
      </c>
      <c r="I315" s="323">
        <f t="shared" si="75"/>
        <v>433.83</v>
      </c>
      <c r="J315" s="44"/>
      <c r="K315" s="274"/>
      <c r="L315" s="275"/>
      <c r="M315" s="274"/>
      <c r="N315" s="34"/>
    </row>
    <row r="316">
      <c r="A316" s="185"/>
      <c r="B316" s="28"/>
      <c r="C316" s="24"/>
      <c r="D316" s="27"/>
      <c r="E316" s="27"/>
      <c r="F316" s="27"/>
      <c r="G316" s="28"/>
      <c r="H316" s="48"/>
      <c r="I316" s="199"/>
      <c r="J316" s="44">
        <v>2.0</v>
      </c>
      <c r="K316" s="274"/>
      <c r="L316" s="275"/>
      <c r="M316" s="274"/>
      <c r="N316" s="34"/>
    </row>
    <row r="317">
      <c r="A317" s="185"/>
      <c r="B317" s="28"/>
      <c r="C317" s="24"/>
      <c r="D317" s="27"/>
      <c r="E317" s="27"/>
      <c r="F317" s="27"/>
      <c r="G317" s="28"/>
      <c r="H317" s="29"/>
      <c r="I317" s="170"/>
      <c r="J317" s="38"/>
      <c r="K317" s="274"/>
      <c r="L317" s="275"/>
      <c r="M317" s="441">
        <f t="shared" ref="M317:N317" si="76">M297+H315</f>
        <v>17263</v>
      </c>
      <c r="N317" s="34">
        <f t="shared" si="76"/>
        <v>4559.6</v>
      </c>
    </row>
    <row r="318">
      <c r="A318" s="185"/>
      <c r="B318" s="28"/>
      <c r="C318" s="24"/>
      <c r="D318" s="27"/>
      <c r="E318" s="27"/>
      <c r="F318" s="27"/>
      <c r="G318" s="28"/>
      <c r="H318" s="48"/>
      <c r="I318" s="191"/>
      <c r="J318" s="38"/>
      <c r="K318" s="274"/>
      <c r="L318" s="275"/>
      <c r="M318" s="274"/>
      <c r="N318" s="34"/>
    </row>
    <row r="319">
      <c r="A319" s="185"/>
      <c r="B319" s="43"/>
      <c r="C319" s="41"/>
      <c r="D319" s="42"/>
      <c r="E319" s="42"/>
      <c r="F319" s="42"/>
      <c r="G319" s="43"/>
      <c r="H319" s="67"/>
      <c r="I319" s="172"/>
      <c r="J319" s="38"/>
      <c r="K319" s="274"/>
      <c r="L319" s="275"/>
      <c r="M319" s="274"/>
      <c r="N319" s="34"/>
    </row>
    <row r="320">
      <c r="A320" s="200"/>
      <c r="B320" s="75"/>
      <c r="C320" s="144"/>
      <c r="D320" s="162"/>
      <c r="E320" s="162"/>
      <c r="F320" s="162"/>
      <c r="G320" s="163"/>
      <c r="H320" s="145"/>
      <c r="I320" s="246"/>
      <c r="J320" s="253"/>
      <c r="K320" s="278"/>
      <c r="L320" s="279"/>
      <c r="M320" s="278"/>
      <c r="N320" s="80"/>
    </row>
    <row r="321">
      <c r="A321" s="316">
        <v>45921.0</v>
      </c>
      <c r="B321" s="85" t="s">
        <v>243</v>
      </c>
      <c r="C321" s="125">
        <v>8.0</v>
      </c>
      <c r="D321" s="84">
        <v>0.2881944444444444</v>
      </c>
      <c r="E321" s="84"/>
      <c r="F321" s="84"/>
      <c r="G321" s="85" t="s">
        <v>168</v>
      </c>
      <c r="H321" s="158">
        <f>44*4</f>
        <v>176</v>
      </c>
      <c r="I321" s="30">
        <v>-635.17</v>
      </c>
      <c r="J321" s="270"/>
      <c r="K321" s="274"/>
      <c r="L321" s="275"/>
      <c r="M321" s="274"/>
      <c r="N321" s="34"/>
    </row>
    <row r="322">
      <c r="A322" s="185"/>
      <c r="B322" s="238">
        <v>58313.0</v>
      </c>
      <c r="C322" s="239">
        <v>9.0</v>
      </c>
      <c r="D322" s="157">
        <v>0.375</v>
      </c>
      <c r="E322" s="157"/>
      <c r="F322" s="157"/>
      <c r="G322" s="28" t="s">
        <v>28</v>
      </c>
      <c r="H322" s="29">
        <v>310.0</v>
      </c>
      <c r="I322" s="293">
        <f t="shared" ref="I322:I326" si="77">I321+H321</f>
        <v>-459.17</v>
      </c>
      <c r="J322" s="38"/>
      <c r="K322" s="274"/>
      <c r="L322" s="275"/>
      <c r="M322" s="274"/>
      <c r="N322" s="34"/>
    </row>
    <row r="323">
      <c r="A323" s="185"/>
      <c r="B323" s="28">
        <v>55771.0</v>
      </c>
      <c r="C323" s="24">
        <v>5.0</v>
      </c>
      <c r="D323" s="27">
        <v>0.4756944444444444</v>
      </c>
      <c r="E323" s="27"/>
      <c r="F323" s="27"/>
      <c r="G323" s="28" t="s">
        <v>28</v>
      </c>
      <c r="H323" s="29">
        <v>310.0</v>
      </c>
      <c r="I323" s="293">
        <f t="shared" si="77"/>
        <v>-149.17</v>
      </c>
      <c r="J323" s="38"/>
      <c r="K323" s="274"/>
      <c r="L323" s="275"/>
      <c r="M323" s="274"/>
      <c r="N323" s="34"/>
    </row>
    <row r="324">
      <c r="A324" s="185"/>
      <c r="B324" s="159" t="s">
        <v>244</v>
      </c>
      <c r="C324" s="57">
        <v>8.0</v>
      </c>
      <c r="D324" s="331">
        <v>0.5833333333333334</v>
      </c>
      <c r="E324" s="332"/>
      <c r="F324" s="332"/>
      <c r="G324" s="159" t="s">
        <v>123</v>
      </c>
      <c r="H324" s="258">
        <f>77*4</f>
        <v>308</v>
      </c>
      <c r="I324" s="293">
        <f t="shared" si="77"/>
        <v>160.83</v>
      </c>
      <c r="J324" s="333"/>
      <c r="K324" s="274"/>
      <c r="L324" s="275"/>
      <c r="M324" s="274"/>
      <c r="N324" s="34"/>
    </row>
    <row r="325">
      <c r="A325" s="185"/>
      <c r="B325" s="28">
        <v>52787.0</v>
      </c>
      <c r="C325" s="24">
        <v>3.0</v>
      </c>
      <c r="D325" s="27">
        <v>0.6527777777777778</v>
      </c>
      <c r="E325" s="27"/>
      <c r="F325" s="27"/>
      <c r="G325" s="28" t="s">
        <v>245</v>
      </c>
      <c r="H325" s="29">
        <v>77.0</v>
      </c>
      <c r="I325" s="293">
        <f t="shared" si="77"/>
        <v>468.83</v>
      </c>
      <c r="J325" s="44">
        <v>1.0</v>
      </c>
      <c r="K325" s="274"/>
      <c r="L325" s="275"/>
      <c r="M325" s="274"/>
      <c r="N325" s="34"/>
    </row>
    <row r="326">
      <c r="A326" s="185"/>
      <c r="B326" s="28"/>
      <c r="C326" s="24"/>
      <c r="D326" s="27"/>
      <c r="E326" s="27"/>
      <c r="F326" s="27"/>
      <c r="G326" s="28"/>
      <c r="H326" s="48">
        <f>SUM(H321:H325)</f>
        <v>1181</v>
      </c>
      <c r="I326" s="319">
        <f t="shared" si="77"/>
        <v>545.83</v>
      </c>
      <c r="J326" s="38"/>
      <c r="K326" s="441">
        <f t="shared" ref="K326:L326" si="78">K306+H326</f>
        <v>19478.17</v>
      </c>
      <c r="L326" s="451">
        <f t="shared" si="78"/>
        <v>6139.6</v>
      </c>
      <c r="M326" s="274"/>
      <c r="N326" s="34"/>
    </row>
    <row r="327">
      <c r="A327" s="185"/>
      <c r="B327" s="28"/>
      <c r="C327" s="24"/>
      <c r="D327" s="104"/>
      <c r="E327" s="104"/>
      <c r="F327" s="104"/>
      <c r="G327" s="105"/>
      <c r="H327" s="171"/>
      <c r="I327" s="197"/>
      <c r="J327" s="38"/>
      <c r="K327" s="274"/>
      <c r="L327" s="275"/>
      <c r="M327" s="274"/>
      <c r="N327" s="34"/>
    </row>
    <row r="328">
      <c r="A328" s="185"/>
      <c r="B328" s="105"/>
      <c r="C328" s="103"/>
      <c r="D328" s="104"/>
      <c r="E328" s="104"/>
      <c r="F328" s="104"/>
      <c r="G328" s="105"/>
      <c r="H328" s="171"/>
      <c r="I328" s="197"/>
      <c r="J328" s="38"/>
      <c r="K328" s="274"/>
      <c r="L328" s="275"/>
      <c r="M328" s="274"/>
      <c r="N328" s="34"/>
    </row>
    <row r="329">
      <c r="A329" s="185"/>
      <c r="B329" s="105"/>
      <c r="C329" s="103"/>
      <c r="D329" s="104"/>
      <c r="E329" s="104"/>
      <c r="F329" s="104"/>
      <c r="G329" s="105"/>
      <c r="H329" s="171"/>
      <c r="I329" s="197"/>
      <c r="J329" s="38"/>
      <c r="K329" s="274"/>
      <c r="L329" s="275"/>
      <c r="M329" s="274"/>
      <c r="N329" s="34"/>
    </row>
    <row r="330">
      <c r="A330" s="185"/>
      <c r="B330" s="105"/>
      <c r="C330" s="103"/>
      <c r="D330" s="104"/>
      <c r="E330" s="104"/>
      <c r="F330" s="104"/>
      <c r="G330" s="105"/>
      <c r="H330" s="171"/>
      <c r="I330" s="197"/>
      <c r="J330" s="38"/>
      <c r="K330" s="274"/>
      <c r="L330" s="275"/>
      <c r="M330" s="274"/>
      <c r="N330" s="34"/>
    </row>
    <row r="331">
      <c r="A331" s="185"/>
      <c r="B331" s="334">
        <v>57123.0</v>
      </c>
      <c r="C331" s="24">
        <v>11.0</v>
      </c>
      <c r="D331" s="27">
        <v>0.2916666666666667</v>
      </c>
      <c r="E331" s="27"/>
      <c r="F331" s="28"/>
      <c r="G331" s="28" t="s">
        <v>246</v>
      </c>
      <c r="H331" s="29">
        <v>399.0</v>
      </c>
      <c r="I331" s="58">
        <v>-635.17</v>
      </c>
      <c r="J331" s="31"/>
      <c r="K331" s="274"/>
      <c r="L331" s="275"/>
      <c r="M331" s="274"/>
      <c r="N331" s="34"/>
    </row>
    <row r="332">
      <c r="A332" s="185"/>
      <c r="B332" s="28">
        <v>55984.0</v>
      </c>
      <c r="C332" s="24">
        <v>4.0</v>
      </c>
      <c r="D332" s="27">
        <v>0.375</v>
      </c>
      <c r="E332" s="27"/>
      <c r="F332" s="27"/>
      <c r="G332" s="28" t="s">
        <v>247</v>
      </c>
      <c r="H332" s="29">
        <f>63*2</f>
        <v>126</v>
      </c>
      <c r="I332" s="197">
        <f t="shared" ref="I332:I336" si="79">I331+H331</f>
        <v>-236.17</v>
      </c>
      <c r="J332" s="44"/>
      <c r="K332" s="274"/>
      <c r="L332" s="275"/>
      <c r="M332" s="274"/>
      <c r="N332" s="34"/>
    </row>
    <row r="333">
      <c r="A333" s="185"/>
      <c r="B333" s="28">
        <v>57294.0</v>
      </c>
      <c r="C333" s="239">
        <v>2.0</v>
      </c>
      <c r="D333" s="157">
        <v>0.4375</v>
      </c>
      <c r="E333" s="157"/>
      <c r="F333" s="157"/>
      <c r="G333" s="28" t="s">
        <v>26</v>
      </c>
      <c r="H333" s="29">
        <v>77.0</v>
      </c>
      <c r="I333" s="197">
        <f t="shared" si="79"/>
        <v>-110.17</v>
      </c>
      <c r="J333" s="38"/>
      <c r="K333" s="274"/>
      <c r="L333" s="275"/>
      <c r="M333" s="274"/>
      <c r="N333" s="34"/>
    </row>
    <row r="334">
      <c r="A334" s="185"/>
      <c r="B334" s="28">
        <v>50168.0</v>
      </c>
      <c r="C334" s="24">
        <v>4.0</v>
      </c>
      <c r="D334" s="27">
        <v>0.6076388888888888</v>
      </c>
      <c r="E334" s="27"/>
      <c r="F334" s="27"/>
      <c r="G334" s="28" t="s">
        <v>87</v>
      </c>
      <c r="H334" s="29">
        <f>44*2</f>
        <v>88</v>
      </c>
      <c r="I334" s="197">
        <f t="shared" si="79"/>
        <v>-33.17</v>
      </c>
      <c r="J334" s="44"/>
      <c r="K334" s="274"/>
      <c r="L334" s="275"/>
      <c r="M334" s="274"/>
      <c r="N334" s="34"/>
    </row>
    <row r="335">
      <c r="A335" s="185"/>
      <c r="B335" s="28">
        <v>57123.0</v>
      </c>
      <c r="C335" s="24">
        <v>11.0</v>
      </c>
      <c r="D335" s="27">
        <v>0.6666666666666666</v>
      </c>
      <c r="E335" s="27"/>
      <c r="F335" s="27"/>
      <c r="G335" s="28" t="s">
        <v>20</v>
      </c>
      <c r="H335" s="29">
        <v>399.0</v>
      </c>
      <c r="I335" s="197">
        <f t="shared" si="79"/>
        <v>54.83</v>
      </c>
      <c r="J335" s="44">
        <v>2.0</v>
      </c>
      <c r="K335" s="274"/>
      <c r="L335" s="275"/>
      <c r="M335" s="274"/>
      <c r="N335" s="34"/>
    </row>
    <row r="336">
      <c r="A336" s="185"/>
      <c r="B336" s="28"/>
      <c r="C336" s="24"/>
      <c r="D336" s="27"/>
      <c r="E336" s="27"/>
      <c r="F336" s="27"/>
      <c r="G336" s="28"/>
      <c r="H336" s="48">
        <f>SUM(H331:H335)</f>
        <v>1089</v>
      </c>
      <c r="I336" s="323">
        <f t="shared" si="79"/>
        <v>453.83</v>
      </c>
      <c r="J336" s="44"/>
      <c r="K336" s="274"/>
      <c r="L336" s="275"/>
      <c r="M336" s="274"/>
      <c r="N336" s="34"/>
    </row>
    <row r="337">
      <c r="A337" s="185"/>
      <c r="B337" s="28"/>
      <c r="C337" s="24"/>
      <c r="D337" s="27"/>
      <c r="E337" s="27"/>
      <c r="F337" s="27"/>
      <c r="G337" s="28"/>
      <c r="H337" s="29"/>
      <c r="I337" s="170"/>
      <c r="J337" s="38"/>
      <c r="K337" s="274"/>
      <c r="L337" s="275"/>
      <c r="M337" s="441">
        <f t="shared" ref="M337:N337" si="80">M317+H336</f>
        <v>18352</v>
      </c>
      <c r="N337" s="34">
        <f t="shared" si="80"/>
        <v>5013.43</v>
      </c>
    </row>
    <row r="338">
      <c r="A338" s="185"/>
      <c r="B338" s="28"/>
      <c r="C338" s="24"/>
      <c r="D338" s="27"/>
      <c r="E338" s="27"/>
      <c r="F338" s="27"/>
      <c r="G338" s="28"/>
      <c r="H338" s="48"/>
      <c r="I338" s="170"/>
      <c r="J338" s="38"/>
      <c r="K338" s="274"/>
      <c r="L338" s="275"/>
      <c r="M338" s="274"/>
      <c r="N338" s="34"/>
    </row>
    <row r="339">
      <c r="A339" s="185"/>
      <c r="B339" s="43"/>
      <c r="C339" s="41"/>
      <c r="D339" s="42"/>
      <c r="E339" s="42"/>
      <c r="F339" s="42"/>
      <c r="G339" s="43"/>
      <c r="H339" s="67"/>
      <c r="I339" s="172"/>
      <c r="J339" s="38"/>
      <c r="K339" s="274"/>
      <c r="L339" s="275"/>
      <c r="M339" s="274"/>
      <c r="N339" s="34"/>
    </row>
    <row r="340">
      <c r="A340" s="200"/>
      <c r="B340" s="75"/>
      <c r="C340" s="144"/>
      <c r="D340" s="162"/>
      <c r="E340" s="162"/>
      <c r="F340" s="162"/>
      <c r="G340" s="163"/>
      <c r="H340" s="145"/>
      <c r="I340" s="246"/>
      <c r="J340" s="253"/>
      <c r="K340" s="278"/>
      <c r="L340" s="279"/>
      <c r="M340" s="278"/>
      <c r="N340" s="80"/>
    </row>
    <row r="341">
      <c r="A341" s="316">
        <v>45922.0</v>
      </c>
      <c r="B341" s="85" t="s">
        <v>248</v>
      </c>
      <c r="C341" s="335">
        <v>12.0</v>
      </c>
      <c r="D341" s="336">
        <v>0.3611111111111111</v>
      </c>
      <c r="E341" s="336"/>
      <c r="F341" s="337"/>
      <c r="G341" s="337" t="s">
        <v>249</v>
      </c>
      <c r="H341" s="338">
        <v>793.0</v>
      </c>
      <c r="I341" s="339">
        <v>-635.17</v>
      </c>
      <c r="J341" s="340" t="s">
        <v>250</v>
      </c>
      <c r="K341" s="274"/>
      <c r="L341" s="275"/>
      <c r="M341" s="274"/>
      <c r="N341" s="34"/>
    </row>
    <row r="342">
      <c r="A342" s="185"/>
      <c r="B342" s="28"/>
      <c r="C342" s="297"/>
      <c r="D342" s="341"/>
      <c r="E342" s="299"/>
      <c r="F342" s="299"/>
      <c r="G342" s="161"/>
      <c r="H342" s="300"/>
      <c r="I342" s="198">
        <f>I341+H341</f>
        <v>157.83</v>
      </c>
      <c r="J342" s="342"/>
      <c r="K342" s="441">
        <f>K326+H341</f>
        <v>20271.17</v>
      </c>
      <c r="L342" s="451">
        <f>L326+I342</f>
        <v>6297.43</v>
      </c>
      <c r="M342" s="274"/>
      <c r="N342" s="34"/>
    </row>
    <row r="343">
      <c r="A343" s="185"/>
      <c r="B343" s="28"/>
      <c r="C343" s="24"/>
      <c r="D343" s="157"/>
      <c r="E343" s="157"/>
      <c r="F343" s="157"/>
      <c r="G343" s="238"/>
      <c r="H343" s="48"/>
      <c r="I343" s="199"/>
      <c r="J343" s="38"/>
      <c r="K343" s="274"/>
      <c r="L343" s="275"/>
      <c r="M343" s="274"/>
      <c r="N343" s="34"/>
    </row>
    <row r="344">
      <c r="A344" s="185"/>
      <c r="B344" s="28"/>
      <c r="C344" s="24"/>
      <c r="D344" s="27"/>
      <c r="E344" s="27"/>
      <c r="F344" s="27"/>
      <c r="G344" s="28"/>
      <c r="H344" s="29"/>
      <c r="I344" s="197"/>
      <c r="J344" s="44"/>
      <c r="K344" s="274"/>
      <c r="L344" s="275"/>
      <c r="M344" s="274"/>
      <c r="N344" s="34"/>
    </row>
    <row r="345">
      <c r="A345" s="185"/>
      <c r="B345" s="28"/>
      <c r="C345" s="24"/>
      <c r="D345" s="27"/>
      <c r="E345" s="27"/>
      <c r="F345" s="27"/>
      <c r="G345" s="28"/>
      <c r="H345" s="48"/>
      <c r="I345" s="199"/>
      <c r="J345" s="343">
        <v>1.0</v>
      </c>
      <c r="K345" s="274"/>
      <c r="L345" s="275"/>
      <c r="M345" s="274"/>
      <c r="N345" s="34"/>
    </row>
    <row r="346">
      <c r="A346" s="185"/>
      <c r="B346" s="28"/>
      <c r="C346" s="24"/>
      <c r="D346" s="104"/>
      <c r="E346" s="104"/>
      <c r="F346" s="104"/>
      <c r="G346" s="105"/>
      <c r="H346" s="106"/>
      <c r="I346" s="199"/>
      <c r="J346" s="38"/>
      <c r="K346" s="274"/>
      <c r="L346" s="275"/>
      <c r="M346" s="274"/>
      <c r="N346" s="34"/>
    </row>
    <row r="347">
      <c r="A347" s="185"/>
      <c r="B347" s="28"/>
      <c r="C347" s="24"/>
      <c r="D347" s="104"/>
      <c r="E347" s="104"/>
      <c r="F347" s="104"/>
      <c r="G347" s="105"/>
      <c r="H347" s="171"/>
      <c r="I347" s="197"/>
      <c r="J347" s="38"/>
      <c r="K347" s="274"/>
      <c r="L347" s="275"/>
      <c r="M347" s="274"/>
      <c r="N347" s="34"/>
    </row>
    <row r="348">
      <c r="A348" s="185"/>
      <c r="B348" s="105"/>
      <c r="C348" s="103"/>
      <c r="D348" s="104"/>
      <c r="E348" s="104"/>
      <c r="F348" s="104"/>
      <c r="G348" s="105"/>
      <c r="H348" s="171"/>
      <c r="I348" s="197"/>
      <c r="J348" s="38"/>
      <c r="K348" s="274"/>
      <c r="L348" s="275"/>
      <c r="M348" s="274"/>
      <c r="N348" s="34"/>
    </row>
    <row r="349">
      <c r="A349" s="185"/>
      <c r="B349" s="105"/>
      <c r="C349" s="103"/>
      <c r="D349" s="104"/>
      <c r="E349" s="104"/>
      <c r="F349" s="104"/>
      <c r="G349" s="105"/>
      <c r="H349" s="171"/>
      <c r="I349" s="197"/>
      <c r="J349" s="38"/>
      <c r="K349" s="274"/>
      <c r="L349" s="275"/>
      <c r="M349" s="274"/>
      <c r="N349" s="34"/>
    </row>
    <row r="350">
      <c r="A350" s="185"/>
      <c r="B350" s="161" t="s">
        <v>251</v>
      </c>
      <c r="C350" s="24">
        <v>7.0</v>
      </c>
      <c r="D350" s="27">
        <v>0.5173611111111112</v>
      </c>
      <c r="E350" s="27"/>
      <c r="F350" s="27"/>
      <c r="G350" s="28" t="s">
        <v>40</v>
      </c>
      <c r="H350" s="29">
        <v>310.0</v>
      </c>
      <c r="I350" s="58">
        <v>-635.17</v>
      </c>
      <c r="J350" s="31"/>
      <c r="K350" s="274"/>
      <c r="L350" s="275"/>
      <c r="M350" s="274"/>
      <c r="N350" s="34"/>
    </row>
    <row r="351">
      <c r="A351" s="185"/>
      <c r="B351" s="28">
        <v>53072.0</v>
      </c>
      <c r="C351" s="24">
        <v>4.0</v>
      </c>
      <c r="D351" s="157">
        <v>0.625</v>
      </c>
      <c r="E351" s="157"/>
      <c r="F351" s="157"/>
      <c r="G351" s="238" t="s">
        <v>52</v>
      </c>
      <c r="H351" s="29">
        <f>40*2</f>
        <v>80</v>
      </c>
      <c r="I351" s="197">
        <f t="shared" ref="I351:I355" si="81">I350+H350</f>
        <v>-325.17</v>
      </c>
      <c r="J351" s="38"/>
      <c r="K351" s="274"/>
      <c r="L351" s="275"/>
      <c r="M351" s="274"/>
      <c r="N351" s="34"/>
    </row>
    <row r="352">
      <c r="A352" s="185"/>
      <c r="B352" s="161">
        <v>57396.0</v>
      </c>
      <c r="C352" s="297">
        <v>7.0</v>
      </c>
      <c r="D352" s="299">
        <v>0.7291666666666666</v>
      </c>
      <c r="E352" s="299"/>
      <c r="F352" s="299"/>
      <c r="G352" s="161" t="s">
        <v>20</v>
      </c>
      <c r="H352" s="300">
        <v>362.0</v>
      </c>
      <c r="I352" s="324">
        <f t="shared" si="81"/>
        <v>-245.17</v>
      </c>
      <c r="J352" s="306" t="s">
        <v>252</v>
      </c>
      <c r="K352" s="274"/>
      <c r="L352" s="275"/>
      <c r="M352" s="274"/>
      <c r="N352" s="34"/>
    </row>
    <row r="353">
      <c r="A353" s="185"/>
      <c r="B353" s="28">
        <v>51204.0</v>
      </c>
      <c r="C353" s="24">
        <v>2.0</v>
      </c>
      <c r="D353" s="37">
        <v>0.8020833333333334</v>
      </c>
      <c r="E353" s="27"/>
      <c r="F353" s="27"/>
      <c r="G353" s="28" t="s">
        <v>21</v>
      </c>
      <c r="H353" s="29">
        <v>77.0</v>
      </c>
      <c r="I353" s="197">
        <f t="shared" si="81"/>
        <v>116.83</v>
      </c>
      <c r="J353" s="44">
        <v>2.0</v>
      </c>
      <c r="K353" s="274"/>
      <c r="L353" s="275"/>
      <c r="M353" s="274"/>
      <c r="N353" s="34"/>
    </row>
    <row r="354">
      <c r="A354" s="185"/>
      <c r="B354" s="344" t="s">
        <v>253</v>
      </c>
      <c r="C354" s="345">
        <v>6.0</v>
      </c>
      <c r="D354" s="27">
        <v>0.90625</v>
      </c>
      <c r="E354" s="27"/>
      <c r="F354" s="27"/>
      <c r="G354" s="344" t="s">
        <v>28</v>
      </c>
      <c r="H354" s="29">
        <f>77*3</f>
        <v>231</v>
      </c>
      <c r="I354" s="197">
        <f t="shared" si="81"/>
        <v>193.83</v>
      </c>
      <c r="J354" s="330"/>
      <c r="K354" s="274"/>
      <c r="L354" s="275"/>
      <c r="M354" s="441">
        <f t="shared" ref="M354:N354" si="82">M337+H355</f>
        <v>19412</v>
      </c>
      <c r="N354" s="34">
        <f t="shared" si="82"/>
        <v>5438.26</v>
      </c>
    </row>
    <row r="355">
      <c r="A355" s="185"/>
      <c r="B355" s="28"/>
      <c r="C355" s="24"/>
      <c r="D355" s="27"/>
      <c r="E355" s="27"/>
      <c r="F355" s="27"/>
      <c r="G355" s="28"/>
      <c r="H355" s="48">
        <f>SUM(H350:H354)</f>
        <v>1060</v>
      </c>
      <c r="I355" s="323">
        <f t="shared" si="81"/>
        <v>424.83</v>
      </c>
      <c r="J355" s="44" t="s">
        <v>254</v>
      </c>
      <c r="K355" s="274"/>
      <c r="L355" s="275"/>
      <c r="M355" s="274"/>
      <c r="N355" s="34"/>
    </row>
    <row r="356">
      <c r="A356" s="185"/>
      <c r="B356" s="28"/>
      <c r="C356" s="24"/>
      <c r="D356" s="27"/>
      <c r="E356" s="27"/>
      <c r="F356" s="27"/>
      <c r="G356" s="28"/>
      <c r="H356" s="48"/>
      <c r="I356" s="170"/>
      <c r="J356" s="38"/>
      <c r="K356" s="274"/>
      <c r="L356" s="275"/>
      <c r="M356" s="274"/>
      <c r="N356" s="34"/>
    </row>
    <row r="357">
      <c r="A357" s="200"/>
      <c r="B357" s="75"/>
      <c r="C357" s="144"/>
      <c r="D357" s="162"/>
      <c r="E357" s="162"/>
      <c r="F357" s="162"/>
      <c r="G357" s="163"/>
      <c r="H357" s="145"/>
      <c r="I357" s="246"/>
      <c r="J357" s="253"/>
      <c r="K357" s="278"/>
      <c r="L357" s="279"/>
      <c r="M357" s="278"/>
      <c r="N357" s="80"/>
    </row>
    <row r="358">
      <c r="A358" s="316">
        <v>45923.0</v>
      </c>
      <c r="B358" s="337">
        <v>55751.0</v>
      </c>
      <c r="C358" s="335">
        <v>6.0</v>
      </c>
      <c r="D358" s="336">
        <v>0.3333333333333333</v>
      </c>
      <c r="E358" s="336"/>
      <c r="F358" s="336"/>
      <c r="G358" s="337" t="s">
        <v>255</v>
      </c>
      <c r="H358" s="346">
        <v>310.0</v>
      </c>
      <c r="I358" s="347">
        <v>-635.17</v>
      </c>
      <c r="J358" s="87"/>
      <c r="K358" s="274"/>
      <c r="L358" s="275"/>
      <c r="M358" s="274"/>
      <c r="N358" s="34"/>
    </row>
    <row r="359">
      <c r="A359" s="185"/>
      <c r="B359" s="348">
        <v>53212.0</v>
      </c>
      <c r="C359" s="349" t="s">
        <v>256</v>
      </c>
      <c r="D359" s="350">
        <v>0.4583333333333333</v>
      </c>
      <c r="E359" s="350"/>
      <c r="F359" s="350"/>
      <c r="G359" s="348" t="s">
        <v>130</v>
      </c>
      <c r="H359" s="351">
        <v>63.0</v>
      </c>
      <c r="I359" s="352">
        <f t="shared" ref="I359:I363" si="83">I358+H358</f>
        <v>-325.17</v>
      </c>
      <c r="J359" s="38"/>
      <c r="K359" s="274"/>
      <c r="L359" s="275"/>
      <c r="M359" s="274"/>
      <c r="N359" s="34"/>
    </row>
    <row r="360">
      <c r="A360" s="185"/>
      <c r="B360" s="334">
        <v>58704.0</v>
      </c>
      <c r="C360" s="349">
        <v>2.0</v>
      </c>
      <c r="D360" s="350">
        <v>0.5</v>
      </c>
      <c r="E360" s="350"/>
      <c r="F360" s="350"/>
      <c r="G360" s="334" t="s">
        <v>29</v>
      </c>
      <c r="H360" s="351">
        <v>77.0</v>
      </c>
      <c r="I360" s="352">
        <f t="shared" si="83"/>
        <v>-262.17</v>
      </c>
      <c r="J360" s="38"/>
      <c r="K360" s="274"/>
      <c r="L360" s="275"/>
      <c r="M360" s="274"/>
      <c r="N360" s="34"/>
    </row>
    <row r="361">
      <c r="A361" s="185"/>
      <c r="B361" s="353">
        <v>54919.0</v>
      </c>
      <c r="C361" s="297">
        <v>8.0</v>
      </c>
      <c r="D361" s="299">
        <v>0.5798611111111112</v>
      </c>
      <c r="E361" s="299"/>
      <c r="F361" s="299"/>
      <c r="G361" s="334" t="s">
        <v>257</v>
      </c>
      <c r="H361" s="354">
        <v>362.0</v>
      </c>
      <c r="I361" s="352">
        <f t="shared" si="83"/>
        <v>-185.17</v>
      </c>
      <c r="J361" s="38"/>
      <c r="K361" s="274"/>
      <c r="L361" s="275"/>
      <c r="M361" s="274"/>
      <c r="N361" s="34"/>
    </row>
    <row r="362">
      <c r="A362" s="185"/>
      <c r="B362" s="161" t="s">
        <v>258</v>
      </c>
      <c r="C362" s="297">
        <v>11.0</v>
      </c>
      <c r="D362" s="299">
        <v>0.7604166666666666</v>
      </c>
      <c r="E362" s="299"/>
      <c r="F362" s="299"/>
      <c r="G362" s="161" t="s">
        <v>26</v>
      </c>
      <c r="H362" s="354">
        <v>310.0</v>
      </c>
      <c r="I362" s="352">
        <f t="shared" si="83"/>
        <v>176.83</v>
      </c>
      <c r="J362" s="44">
        <v>1.0</v>
      </c>
      <c r="K362" s="274"/>
      <c r="L362" s="275"/>
      <c r="M362" s="274"/>
      <c r="N362" s="34"/>
    </row>
    <row r="363">
      <c r="A363" s="185"/>
      <c r="B363" s="161"/>
      <c r="C363" s="297"/>
      <c r="D363" s="299"/>
      <c r="E363" s="299"/>
      <c r="F363" s="299"/>
      <c r="G363" s="161"/>
      <c r="H363" s="355">
        <f>SUM(H358:H362)</f>
        <v>1122</v>
      </c>
      <c r="I363" s="356">
        <f t="shared" si="83"/>
        <v>486.83</v>
      </c>
      <c r="J363" s="44"/>
      <c r="K363" s="274"/>
      <c r="L363" s="275"/>
      <c r="M363" s="274"/>
      <c r="N363" s="34"/>
    </row>
    <row r="364">
      <c r="A364" s="185"/>
      <c r="B364" s="161"/>
      <c r="C364" s="297"/>
      <c r="D364" s="299"/>
      <c r="E364" s="299"/>
      <c r="F364" s="299"/>
      <c r="G364" s="161"/>
      <c r="H364" s="354"/>
      <c r="I364" s="352"/>
      <c r="J364" s="44"/>
      <c r="K364" s="441">
        <f t="shared" ref="K364:L364" si="84">K342+H363</f>
        <v>21393.17</v>
      </c>
      <c r="L364" s="451">
        <f t="shared" si="84"/>
        <v>6784.26</v>
      </c>
      <c r="M364" s="274"/>
      <c r="N364" s="34"/>
    </row>
    <row r="365">
      <c r="A365" s="185"/>
      <c r="B365" s="161"/>
      <c r="C365" s="297"/>
      <c r="D365" s="299"/>
      <c r="E365" s="299"/>
      <c r="F365" s="299"/>
      <c r="G365" s="161"/>
      <c r="H365" s="354"/>
      <c r="I365" s="352"/>
      <c r="J365" s="38"/>
      <c r="K365" s="274"/>
      <c r="L365" s="275"/>
      <c r="M365" s="274"/>
      <c r="N365" s="34"/>
    </row>
    <row r="366">
      <c r="A366" s="185"/>
      <c r="B366" s="161"/>
      <c r="C366" s="297"/>
      <c r="D366" s="357"/>
      <c r="E366" s="357"/>
      <c r="F366" s="357"/>
      <c r="G366" s="358"/>
      <c r="H366" s="359"/>
      <c r="I366" s="360"/>
      <c r="J366" s="38"/>
      <c r="K366" s="274"/>
      <c r="L366" s="275"/>
      <c r="M366" s="274"/>
      <c r="N366" s="34"/>
    </row>
    <row r="367">
      <c r="A367" s="185"/>
      <c r="B367" s="358"/>
      <c r="C367" s="361"/>
      <c r="D367" s="357"/>
      <c r="E367" s="357"/>
      <c r="F367" s="357"/>
      <c r="G367" s="358"/>
      <c r="H367" s="362"/>
      <c r="I367" s="363"/>
      <c r="J367" s="38"/>
      <c r="K367" s="274"/>
      <c r="L367" s="275"/>
      <c r="M367" s="274"/>
      <c r="N367" s="34"/>
    </row>
    <row r="368">
      <c r="A368" s="185"/>
      <c r="B368" s="358"/>
      <c r="C368" s="361"/>
      <c r="D368" s="357"/>
      <c r="E368" s="357"/>
      <c r="F368" s="357"/>
      <c r="G368" s="358"/>
      <c r="H368" s="362"/>
      <c r="I368" s="363"/>
      <c r="J368" s="38"/>
      <c r="K368" s="274"/>
      <c r="L368" s="275"/>
      <c r="M368" s="274"/>
      <c r="N368" s="34"/>
    </row>
    <row r="369">
      <c r="A369" s="185"/>
      <c r="B369" s="161">
        <v>57247.0</v>
      </c>
      <c r="C369" s="297">
        <v>1.0</v>
      </c>
      <c r="D369" s="299">
        <v>0.4166666666666667</v>
      </c>
      <c r="E369" s="299"/>
      <c r="F369" s="299"/>
      <c r="G369" s="161" t="s">
        <v>240</v>
      </c>
      <c r="H369" s="354">
        <v>77.0</v>
      </c>
      <c r="I369" s="364">
        <v>-635.17</v>
      </c>
      <c r="J369" s="31"/>
      <c r="K369" s="274"/>
      <c r="L369" s="275"/>
      <c r="M369" s="274"/>
      <c r="N369" s="34"/>
    </row>
    <row r="370">
      <c r="A370" s="185"/>
      <c r="B370" s="161">
        <v>47090.0</v>
      </c>
      <c r="C370" s="297">
        <v>2.0</v>
      </c>
      <c r="D370" s="299">
        <v>0.5034722222222222</v>
      </c>
      <c r="E370" s="299"/>
      <c r="F370" s="299"/>
      <c r="G370" s="161" t="s">
        <v>192</v>
      </c>
      <c r="H370" s="354">
        <v>77.0</v>
      </c>
      <c r="I370" s="363">
        <f t="shared" ref="I370:I374" si="85">I369+H369</f>
        <v>-558.17</v>
      </c>
      <c r="J370" s="44"/>
      <c r="K370" s="274"/>
      <c r="L370" s="275"/>
      <c r="M370" s="274"/>
      <c r="N370" s="34"/>
    </row>
    <row r="371">
      <c r="A371" s="185"/>
      <c r="B371" s="161">
        <v>58363.0</v>
      </c>
      <c r="C371" s="297">
        <v>6.0</v>
      </c>
      <c r="D371" s="299">
        <v>0.6145833333333334</v>
      </c>
      <c r="E371" s="299"/>
      <c r="F371" s="299"/>
      <c r="G371" s="161" t="s">
        <v>40</v>
      </c>
      <c r="H371" s="354">
        <v>310.0</v>
      </c>
      <c r="I371" s="363">
        <f t="shared" si="85"/>
        <v>-481.17</v>
      </c>
      <c r="J371" s="44"/>
      <c r="K371" s="274"/>
      <c r="L371" s="275"/>
      <c r="M371" s="274"/>
      <c r="N371" s="34"/>
    </row>
    <row r="372">
      <c r="A372" s="185"/>
      <c r="B372" s="353">
        <v>54936.0</v>
      </c>
      <c r="C372" s="297">
        <v>2.0</v>
      </c>
      <c r="D372" s="299">
        <v>0.6979166666666666</v>
      </c>
      <c r="E372" s="299"/>
      <c r="F372" s="299"/>
      <c r="G372" s="161" t="s">
        <v>259</v>
      </c>
      <c r="H372" s="354">
        <v>44.0</v>
      </c>
      <c r="I372" s="363">
        <f t="shared" si="85"/>
        <v>-171.17</v>
      </c>
      <c r="J372" s="365"/>
      <c r="K372" s="274"/>
      <c r="L372" s="275"/>
      <c r="M372" s="274"/>
      <c r="N372" s="34"/>
    </row>
    <row r="373">
      <c r="A373" s="185"/>
      <c r="B373" s="353">
        <v>54941.0</v>
      </c>
      <c r="C373" s="297">
        <v>5.0</v>
      </c>
      <c r="D373" s="299">
        <v>0.7986111111111112</v>
      </c>
      <c r="E373" s="299"/>
      <c r="F373" s="299"/>
      <c r="G373" s="161" t="s">
        <v>55</v>
      </c>
      <c r="H373" s="354">
        <v>362.0</v>
      </c>
      <c r="I373" s="363">
        <f t="shared" si="85"/>
        <v>-127.17</v>
      </c>
      <c r="J373" s="365">
        <v>0.8194444444444444</v>
      </c>
      <c r="K373" s="274"/>
      <c r="L373" s="275"/>
      <c r="M373" s="274"/>
      <c r="N373" s="34"/>
    </row>
    <row r="374">
      <c r="A374" s="185"/>
      <c r="B374" s="161"/>
      <c r="C374" s="297"/>
      <c r="D374" s="299"/>
      <c r="E374" s="299"/>
      <c r="F374" s="299"/>
      <c r="G374" s="161"/>
      <c r="H374" s="355">
        <f>SUM(H369:H373)</f>
        <v>870</v>
      </c>
      <c r="I374" s="366">
        <f t="shared" si="85"/>
        <v>234.83</v>
      </c>
      <c r="J374" s="44"/>
      <c r="K374" s="274"/>
      <c r="L374" s="275"/>
      <c r="M374" s="274"/>
      <c r="N374" s="34"/>
    </row>
    <row r="375">
      <c r="A375" s="185"/>
      <c r="B375" s="161"/>
      <c r="C375" s="297"/>
      <c r="D375" s="299"/>
      <c r="E375" s="299"/>
      <c r="F375" s="299"/>
      <c r="G375" s="161"/>
      <c r="H375" s="304"/>
      <c r="I375" s="199"/>
      <c r="J375" s="44">
        <v>2.0</v>
      </c>
      <c r="K375" s="274"/>
      <c r="L375" s="275"/>
      <c r="M375" s="441">
        <f t="shared" ref="M375:N375" si="86">M354+H374</f>
        <v>20282</v>
      </c>
      <c r="N375" s="34">
        <f t="shared" si="86"/>
        <v>5673.09</v>
      </c>
    </row>
    <row r="376">
      <c r="A376" s="185"/>
      <c r="B376" s="161"/>
      <c r="C376" s="297"/>
      <c r="D376" s="299"/>
      <c r="E376" s="299"/>
      <c r="F376" s="299"/>
      <c r="G376" s="161"/>
      <c r="H376" s="300"/>
      <c r="I376" s="191"/>
      <c r="J376" s="44"/>
      <c r="K376" s="274"/>
      <c r="L376" s="275"/>
      <c r="M376" s="274"/>
      <c r="N376" s="34"/>
    </row>
    <row r="377">
      <c r="A377" s="185"/>
      <c r="B377" s="28"/>
      <c r="C377" s="24"/>
      <c r="D377" s="27"/>
      <c r="E377" s="27"/>
      <c r="F377" s="27"/>
      <c r="G377" s="28"/>
      <c r="H377" s="29"/>
      <c r="I377" s="170"/>
      <c r="J377" s="38"/>
      <c r="K377" s="274"/>
      <c r="L377" s="275"/>
      <c r="M377" s="274"/>
      <c r="N377" s="34"/>
    </row>
    <row r="378">
      <c r="A378" s="185"/>
      <c r="B378" s="28"/>
      <c r="C378" s="24"/>
      <c r="D378" s="27"/>
      <c r="E378" s="27"/>
      <c r="F378" s="27"/>
      <c r="G378" s="28"/>
      <c r="H378" s="48"/>
      <c r="I378" s="170"/>
      <c r="J378" s="38"/>
      <c r="K378" s="274"/>
      <c r="L378" s="275"/>
      <c r="M378" s="274"/>
      <c r="N378" s="34"/>
    </row>
    <row r="379">
      <c r="A379" s="200"/>
      <c r="B379" s="75"/>
      <c r="C379" s="144"/>
      <c r="D379" s="162"/>
      <c r="E379" s="162"/>
      <c r="F379" s="162"/>
      <c r="G379" s="163"/>
      <c r="H379" s="145"/>
      <c r="I379" s="246"/>
      <c r="J379" s="253"/>
      <c r="K379" s="278"/>
      <c r="L379" s="279"/>
      <c r="M379" s="278"/>
      <c r="N379" s="80"/>
    </row>
    <row r="380">
      <c r="A380" s="316">
        <v>45924.0</v>
      </c>
      <c r="B380" s="28" t="s">
        <v>260</v>
      </c>
      <c r="C380" s="24">
        <v>4.0</v>
      </c>
      <c r="D380" s="27">
        <v>0.4479166666666667</v>
      </c>
      <c r="E380" s="27"/>
      <c r="F380" s="26"/>
      <c r="G380" s="28" t="s">
        <v>168</v>
      </c>
      <c r="H380" s="29">
        <f t="shared" ref="H380:H381" si="87">44*2</f>
        <v>88</v>
      </c>
      <c r="I380" s="347">
        <v>-635.17</v>
      </c>
      <c r="J380" s="87"/>
      <c r="K380" s="274"/>
      <c r="L380" s="275"/>
      <c r="M380" s="274"/>
      <c r="N380" s="34"/>
    </row>
    <row r="381">
      <c r="A381" s="185"/>
      <c r="B381" s="28" t="s">
        <v>261</v>
      </c>
      <c r="C381" s="24">
        <v>4.0</v>
      </c>
      <c r="D381" s="27">
        <v>0.5277777777777778</v>
      </c>
      <c r="E381" s="27"/>
      <c r="F381" s="27"/>
      <c r="G381" s="28" t="s">
        <v>168</v>
      </c>
      <c r="H381" s="129">
        <f t="shared" si="87"/>
        <v>88</v>
      </c>
      <c r="I381" s="363">
        <f t="shared" ref="I381:I386" si="88">I380+H380</f>
        <v>-547.17</v>
      </c>
      <c r="J381" s="38"/>
      <c r="K381" s="274"/>
      <c r="L381" s="275"/>
      <c r="M381" s="274"/>
      <c r="N381" s="34"/>
    </row>
    <row r="382">
      <c r="A382" s="185"/>
      <c r="B382" s="28" t="s">
        <v>262</v>
      </c>
      <c r="C382" s="24">
        <v>4.0</v>
      </c>
      <c r="D382" s="27">
        <v>0.5763888888888888</v>
      </c>
      <c r="E382" s="27"/>
      <c r="F382" s="27"/>
      <c r="G382" s="28" t="s">
        <v>16</v>
      </c>
      <c r="H382" s="29">
        <f>77*2</f>
        <v>154</v>
      </c>
      <c r="I382" s="363">
        <f t="shared" si="88"/>
        <v>-459.17</v>
      </c>
      <c r="J382" s="38"/>
      <c r="K382" s="274"/>
      <c r="L382" s="275"/>
      <c r="M382" s="274"/>
      <c r="N382" s="34"/>
    </row>
    <row r="383">
      <c r="A383" s="185"/>
      <c r="B383" s="367">
        <v>58280.0</v>
      </c>
      <c r="C383" s="24">
        <v>2.0</v>
      </c>
      <c r="D383" s="27">
        <v>0.6666666666666666</v>
      </c>
      <c r="E383" s="27"/>
      <c r="F383" s="27"/>
      <c r="G383" s="28" t="s">
        <v>199</v>
      </c>
      <c r="H383" s="29">
        <v>44.0</v>
      </c>
      <c r="I383" s="363">
        <f t="shared" si="88"/>
        <v>-305.17</v>
      </c>
      <c r="J383" s="44"/>
      <c r="K383" s="274"/>
      <c r="L383" s="275"/>
      <c r="M383" s="274"/>
      <c r="N383" s="34"/>
    </row>
    <row r="384">
      <c r="A384" s="185"/>
      <c r="B384" s="28">
        <v>56758.0</v>
      </c>
      <c r="C384" s="24">
        <v>2.0</v>
      </c>
      <c r="D384" s="27">
        <v>0.75</v>
      </c>
      <c r="E384" s="27"/>
      <c r="F384" s="27"/>
      <c r="G384" s="28" t="s">
        <v>123</v>
      </c>
      <c r="H384" s="29">
        <f>77</f>
        <v>77</v>
      </c>
      <c r="I384" s="363">
        <f t="shared" si="88"/>
        <v>-261.17</v>
      </c>
      <c r="J384" s="44">
        <v>1.0</v>
      </c>
      <c r="K384" s="441">
        <f t="shared" ref="K384:L384" si="89">K364+H386</f>
        <v>21947.17</v>
      </c>
      <c r="L384" s="451">
        <f t="shared" si="89"/>
        <v>6703.09</v>
      </c>
      <c r="M384" s="274"/>
      <c r="N384" s="34"/>
    </row>
    <row r="385">
      <c r="A385" s="185"/>
      <c r="B385" s="28">
        <v>57089.0</v>
      </c>
      <c r="C385" s="24">
        <v>2.0</v>
      </c>
      <c r="D385" s="27">
        <v>0.8194444444444444</v>
      </c>
      <c r="E385" s="27"/>
      <c r="F385" s="27"/>
      <c r="G385" s="28" t="s">
        <v>55</v>
      </c>
      <c r="H385" s="29">
        <v>103.0</v>
      </c>
      <c r="I385" s="363">
        <f t="shared" si="88"/>
        <v>-184.17</v>
      </c>
      <c r="J385" s="38"/>
      <c r="K385" s="274"/>
      <c r="L385" s="275"/>
      <c r="M385" s="274"/>
      <c r="N385" s="34"/>
    </row>
    <row r="386">
      <c r="A386" s="185"/>
      <c r="B386" s="28"/>
      <c r="C386" s="24"/>
      <c r="D386" s="104"/>
      <c r="E386" s="104"/>
      <c r="F386" s="104"/>
      <c r="G386" s="105"/>
      <c r="H386" s="106">
        <f>SUM(H380:H385)</f>
        <v>554</v>
      </c>
      <c r="I386" s="368">
        <f t="shared" si="88"/>
        <v>-81.17</v>
      </c>
      <c r="J386" s="38"/>
      <c r="K386" s="274"/>
      <c r="L386" s="275"/>
      <c r="M386" s="274"/>
      <c r="N386" s="34"/>
    </row>
    <row r="387">
      <c r="A387" s="185"/>
      <c r="B387" s="105"/>
      <c r="C387" s="103"/>
      <c r="D387" s="104"/>
      <c r="E387" s="104"/>
      <c r="F387" s="104"/>
      <c r="G387" s="105"/>
      <c r="H387" s="171"/>
      <c r="I387" s="363"/>
      <c r="J387" s="38"/>
      <c r="K387" s="274"/>
      <c r="L387" s="275"/>
      <c r="M387" s="274"/>
      <c r="N387" s="34"/>
    </row>
    <row r="388">
      <c r="A388" s="185"/>
      <c r="B388" s="105"/>
      <c r="C388" s="103"/>
      <c r="D388" s="104"/>
      <c r="E388" s="104"/>
      <c r="F388" s="104"/>
      <c r="G388" s="105"/>
      <c r="H388" s="171"/>
      <c r="I388" s="363"/>
      <c r="J388" s="369"/>
      <c r="K388" s="274"/>
      <c r="L388" s="275"/>
      <c r="M388" s="274"/>
      <c r="N388" s="34"/>
    </row>
    <row r="389">
      <c r="A389" s="185"/>
      <c r="B389" s="370">
        <v>55939.0</v>
      </c>
      <c r="C389" s="239">
        <v>4.0</v>
      </c>
      <c r="D389" s="157">
        <v>0.6006944444444444</v>
      </c>
      <c r="E389" s="157"/>
      <c r="F389" s="157"/>
      <c r="G389" s="238" t="s">
        <v>16</v>
      </c>
      <c r="H389" s="93">
        <f>77*2</f>
        <v>154</v>
      </c>
      <c r="I389" s="347">
        <v>-635.17</v>
      </c>
      <c r="J389" s="284"/>
      <c r="K389" s="274"/>
      <c r="L389" s="275"/>
      <c r="M389" s="274"/>
      <c r="N389" s="34"/>
    </row>
    <row r="390">
      <c r="A390" s="185"/>
      <c r="B390" s="238">
        <v>57298.0</v>
      </c>
      <c r="C390" s="239">
        <v>2.0</v>
      </c>
      <c r="D390" s="157">
        <v>0.7395833333333334</v>
      </c>
      <c r="E390" s="157"/>
      <c r="F390" s="157"/>
      <c r="G390" s="238" t="s">
        <v>263</v>
      </c>
      <c r="H390" s="93">
        <v>77.0</v>
      </c>
      <c r="I390" s="364">
        <f t="shared" ref="I390:I394" si="90">I389+H389</f>
        <v>-481.17</v>
      </c>
      <c r="J390" s="284"/>
      <c r="K390" s="274"/>
      <c r="L390" s="275"/>
      <c r="M390" s="274"/>
      <c r="N390" s="34"/>
    </row>
    <row r="391">
      <c r="A391" s="185"/>
      <c r="B391" s="138">
        <v>58434.0</v>
      </c>
      <c r="C391" s="24">
        <v>4.0</v>
      </c>
      <c r="D391" s="137">
        <v>0.7881944444444444</v>
      </c>
      <c r="E391" s="27"/>
      <c r="F391" s="27"/>
      <c r="G391" s="28" t="s">
        <v>264</v>
      </c>
      <c r="H391" s="129">
        <v>362.0</v>
      </c>
      <c r="I391" s="364">
        <f t="shared" si="90"/>
        <v>-404.17</v>
      </c>
      <c r="J391" s="371" t="s">
        <v>265</v>
      </c>
      <c r="K391" s="274"/>
      <c r="L391" s="275"/>
      <c r="M391" s="274"/>
      <c r="N391" s="34"/>
    </row>
    <row r="392">
      <c r="A392" s="185"/>
      <c r="B392" s="28">
        <v>56778.0</v>
      </c>
      <c r="C392" s="24">
        <v>2.0</v>
      </c>
      <c r="D392" s="27">
        <v>0.8958333333333334</v>
      </c>
      <c r="E392" s="27"/>
      <c r="F392" s="27"/>
      <c r="G392" s="28" t="s">
        <v>40</v>
      </c>
      <c r="H392" s="129">
        <v>77.0</v>
      </c>
      <c r="I392" s="364">
        <f t="shared" si="90"/>
        <v>-42.17</v>
      </c>
      <c r="J392" s="372"/>
      <c r="K392" s="274"/>
      <c r="L392" s="275"/>
      <c r="M392" s="274"/>
      <c r="N392" s="34"/>
    </row>
    <row r="393">
      <c r="A393" s="185"/>
      <c r="B393" s="28">
        <v>54199.0</v>
      </c>
      <c r="C393" s="24">
        <v>1.0</v>
      </c>
      <c r="D393" s="27">
        <v>0.9375</v>
      </c>
      <c r="E393" s="27"/>
      <c r="F393" s="27"/>
      <c r="G393" s="28" t="s">
        <v>264</v>
      </c>
      <c r="H393" s="129">
        <v>103.0</v>
      </c>
      <c r="I393" s="364">
        <f t="shared" si="90"/>
        <v>34.83</v>
      </c>
      <c r="J393" s="174"/>
      <c r="K393" s="274"/>
      <c r="L393" s="275"/>
      <c r="M393" s="274"/>
      <c r="N393" s="34"/>
    </row>
    <row r="394">
      <c r="A394" s="185"/>
      <c r="B394" s="28"/>
      <c r="C394" s="24"/>
      <c r="D394" s="27"/>
      <c r="E394" s="27"/>
      <c r="F394" s="27"/>
      <c r="G394" s="28"/>
      <c r="H394" s="132">
        <f>SUM(H389:H393)</f>
        <v>773</v>
      </c>
      <c r="I394" s="373">
        <f t="shared" si="90"/>
        <v>137.83</v>
      </c>
      <c r="J394" s="174">
        <v>2.0</v>
      </c>
      <c r="K394" s="274"/>
      <c r="L394" s="275"/>
      <c r="M394" s="274"/>
      <c r="N394" s="34"/>
    </row>
    <row r="395">
      <c r="A395" s="185"/>
      <c r="B395" s="28"/>
      <c r="C395" s="24"/>
      <c r="D395" s="27"/>
      <c r="E395" s="27"/>
      <c r="F395" s="27"/>
      <c r="G395" s="28"/>
      <c r="H395" s="129"/>
      <c r="I395" s="58"/>
      <c r="J395" s="174"/>
      <c r="K395" s="274"/>
      <c r="L395" s="275"/>
      <c r="M395" s="274"/>
      <c r="N395" s="34"/>
    </row>
    <row r="396">
      <c r="A396" s="185"/>
      <c r="B396" s="28"/>
      <c r="C396" s="24"/>
      <c r="D396" s="27"/>
      <c r="E396" s="27"/>
      <c r="F396" s="27"/>
      <c r="G396" s="28"/>
      <c r="H396" s="48"/>
      <c r="I396" s="69"/>
      <c r="J396" s="44"/>
      <c r="K396" s="274"/>
      <c r="L396" s="275"/>
      <c r="M396" s="441">
        <f t="shared" ref="M396:N396" si="91">M375+H394</f>
        <v>21055</v>
      </c>
      <c r="N396" s="34">
        <f t="shared" si="91"/>
        <v>5810.92</v>
      </c>
    </row>
    <row r="397">
      <c r="A397" s="185"/>
      <c r="B397" s="28"/>
      <c r="C397" s="24"/>
      <c r="D397" s="27"/>
      <c r="E397" s="27"/>
      <c r="F397" s="27"/>
      <c r="G397" s="28"/>
      <c r="H397" s="29"/>
      <c r="I397" s="170"/>
      <c r="J397" s="38"/>
      <c r="K397" s="274"/>
      <c r="L397" s="275"/>
      <c r="M397" s="274"/>
      <c r="N397" s="34"/>
    </row>
    <row r="398">
      <c r="A398" s="185"/>
      <c r="B398" s="28"/>
      <c r="C398" s="24"/>
      <c r="D398" s="27"/>
      <c r="E398" s="27"/>
      <c r="F398" s="27"/>
      <c r="G398" s="28"/>
      <c r="H398" s="48"/>
      <c r="I398" s="170"/>
      <c r="J398" s="38"/>
      <c r="K398" s="274"/>
      <c r="L398" s="275"/>
      <c r="M398" s="274"/>
      <c r="N398" s="34"/>
    </row>
    <row r="399">
      <c r="A399" s="200"/>
      <c r="B399" s="75"/>
      <c r="C399" s="144"/>
      <c r="D399" s="162"/>
      <c r="E399" s="162"/>
      <c r="F399" s="162"/>
      <c r="G399" s="163"/>
      <c r="H399" s="145"/>
      <c r="I399" s="246"/>
      <c r="J399" s="253"/>
      <c r="K399" s="278"/>
      <c r="L399" s="279"/>
      <c r="M399" s="278"/>
      <c r="N399" s="80"/>
    </row>
    <row r="400">
      <c r="A400" s="316">
        <v>45925.0</v>
      </c>
      <c r="B400" s="85" t="s">
        <v>266</v>
      </c>
      <c r="C400" s="125">
        <v>4.0</v>
      </c>
      <c r="D400" s="281">
        <v>0.4826388888888889</v>
      </c>
      <c r="E400" s="84"/>
      <c r="F400" s="84"/>
      <c r="G400" s="85" t="s">
        <v>267</v>
      </c>
      <c r="H400" s="158">
        <f>63*2</f>
        <v>126</v>
      </c>
      <c r="I400" s="30">
        <v>-635.17</v>
      </c>
      <c r="J400" s="87"/>
      <c r="K400" s="274"/>
      <c r="L400" s="275"/>
      <c r="M400" s="274"/>
      <c r="N400" s="34"/>
    </row>
    <row r="401">
      <c r="A401" s="185"/>
      <c r="B401" s="28">
        <v>58577.0</v>
      </c>
      <c r="C401" s="24">
        <v>4.0</v>
      </c>
      <c r="D401" s="27">
        <v>0.5555555555555556</v>
      </c>
      <c r="E401" s="27"/>
      <c r="F401" s="27"/>
      <c r="G401" s="28" t="s">
        <v>268</v>
      </c>
      <c r="H401" s="29">
        <f>40*2</f>
        <v>80</v>
      </c>
      <c r="I401" s="58">
        <f t="shared" ref="I401:I405" si="92">I400+H400</f>
        <v>-509.17</v>
      </c>
      <c r="J401" s="38"/>
      <c r="K401" s="274"/>
      <c r="L401" s="275"/>
      <c r="M401" s="274"/>
      <c r="N401" s="34"/>
    </row>
    <row r="402">
      <c r="A402" s="185"/>
      <c r="B402" s="28">
        <v>57224.0</v>
      </c>
      <c r="C402" s="24">
        <v>6.0</v>
      </c>
      <c r="D402" s="27">
        <v>0.6979166666666666</v>
      </c>
      <c r="E402" s="27"/>
      <c r="F402" s="27"/>
      <c r="G402" s="28" t="s">
        <v>55</v>
      </c>
      <c r="H402" s="29">
        <v>362.0</v>
      </c>
      <c r="I402" s="58">
        <f t="shared" si="92"/>
        <v>-429.17</v>
      </c>
      <c r="J402" s="44">
        <v>1.0</v>
      </c>
      <c r="K402" s="274"/>
      <c r="L402" s="275"/>
      <c r="M402" s="274"/>
      <c r="N402" s="34"/>
    </row>
    <row r="403">
      <c r="A403" s="185"/>
      <c r="B403" s="28">
        <v>58335.0</v>
      </c>
      <c r="C403" s="24">
        <v>3.5</v>
      </c>
      <c r="D403" s="137">
        <v>0.8090277777777778</v>
      </c>
      <c r="E403" s="27"/>
      <c r="F403" s="27"/>
      <c r="G403" s="28" t="s">
        <v>269</v>
      </c>
      <c r="H403" s="29">
        <v>77.0</v>
      </c>
      <c r="I403" s="58">
        <f t="shared" si="92"/>
        <v>-67.17</v>
      </c>
      <c r="J403" s="374">
        <v>0.8298611111111112</v>
      </c>
      <c r="K403" s="274"/>
      <c r="L403" s="275"/>
      <c r="M403" s="274"/>
      <c r="N403" s="34"/>
    </row>
    <row r="404">
      <c r="A404" s="185"/>
      <c r="B404" s="28" t="s">
        <v>24</v>
      </c>
      <c r="C404" s="24">
        <v>7.0</v>
      </c>
      <c r="D404" s="27">
        <v>0.9131944444444444</v>
      </c>
      <c r="E404" s="27"/>
      <c r="F404" s="27"/>
      <c r="G404" s="28" t="s">
        <v>87</v>
      </c>
      <c r="H404" s="29">
        <f>44*3</f>
        <v>132</v>
      </c>
      <c r="I404" s="58">
        <f t="shared" si="92"/>
        <v>9.83</v>
      </c>
      <c r="J404" s="38"/>
      <c r="K404" s="32"/>
      <c r="L404" s="33"/>
      <c r="M404" s="32"/>
      <c r="N404" s="66"/>
    </row>
    <row r="405">
      <c r="A405" s="185"/>
      <c r="B405" s="28"/>
      <c r="C405" s="24"/>
      <c r="D405" s="27"/>
      <c r="E405" s="27"/>
      <c r="F405" s="27"/>
      <c r="G405" s="28"/>
      <c r="H405" s="48">
        <f>SUM(H400:H404)</f>
        <v>777</v>
      </c>
      <c r="I405" s="320">
        <f t="shared" si="92"/>
        <v>141.83</v>
      </c>
      <c r="J405" s="44"/>
      <c r="K405" s="274"/>
      <c r="L405" s="275"/>
      <c r="M405" s="274"/>
      <c r="N405" s="34"/>
    </row>
    <row r="406">
      <c r="A406" s="185"/>
      <c r="B406" s="28"/>
      <c r="C406" s="24"/>
      <c r="D406" s="27"/>
      <c r="E406" s="27"/>
      <c r="F406" s="27"/>
      <c r="G406" s="28"/>
      <c r="H406" s="29"/>
      <c r="I406" s="197"/>
      <c r="J406" s="38"/>
      <c r="K406" s="441">
        <f t="shared" ref="K406:L406" si="93">K384+H405</f>
        <v>22724.17</v>
      </c>
      <c r="L406" s="451">
        <f t="shared" si="93"/>
        <v>6844.92</v>
      </c>
      <c r="M406" s="274"/>
      <c r="N406" s="34"/>
    </row>
    <row r="407">
      <c r="A407" s="185"/>
      <c r="B407" s="28"/>
      <c r="C407" s="24"/>
      <c r="D407" s="104"/>
      <c r="E407" s="104"/>
      <c r="F407" s="104"/>
      <c r="G407" s="105"/>
      <c r="H407" s="106"/>
      <c r="I407" s="199"/>
      <c r="J407" s="38"/>
      <c r="K407" s="274"/>
      <c r="L407" s="275"/>
      <c r="M407" s="274"/>
      <c r="N407" s="34"/>
    </row>
    <row r="408">
      <c r="A408" s="185"/>
      <c r="B408" s="105"/>
      <c r="C408" s="103"/>
      <c r="D408" s="104"/>
      <c r="E408" s="104"/>
      <c r="F408" s="104"/>
      <c r="G408" s="105"/>
      <c r="H408" s="171"/>
      <c r="I408" s="197"/>
      <c r="J408" s="38"/>
      <c r="K408" s="274"/>
      <c r="L408" s="275"/>
      <c r="M408" s="274"/>
      <c r="N408" s="34"/>
    </row>
    <row r="409">
      <c r="A409" s="185"/>
      <c r="B409" s="105"/>
      <c r="C409" s="103"/>
      <c r="D409" s="104"/>
      <c r="E409" s="104"/>
      <c r="F409" s="104"/>
      <c r="G409" s="105"/>
      <c r="H409" s="171"/>
      <c r="I409" s="197"/>
      <c r="J409" s="38"/>
      <c r="K409" s="274"/>
      <c r="L409" s="275"/>
      <c r="M409" s="274"/>
      <c r="N409" s="34"/>
    </row>
    <row r="410">
      <c r="A410" s="185"/>
      <c r="B410" s="195">
        <v>53112.0</v>
      </c>
      <c r="C410" s="24">
        <v>5.0</v>
      </c>
      <c r="D410" s="27">
        <v>0.4236111111111111</v>
      </c>
      <c r="E410" s="27"/>
      <c r="F410" s="27"/>
      <c r="G410" s="28" t="s">
        <v>270</v>
      </c>
      <c r="H410" s="29">
        <v>310.0</v>
      </c>
      <c r="I410" s="30">
        <v>-635.17</v>
      </c>
      <c r="J410" s="31"/>
      <c r="K410" s="32"/>
      <c r="L410" s="33"/>
      <c r="M410" s="32"/>
      <c r="N410" s="66"/>
    </row>
    <row r="411">
      <c r="A411" s="185"/>
      <c r="B411" s="28" t="s">
        <v>271</v>
      </c>
      <c r="C411" s="24">
        <v>6.0</v>
      </c>
      <c r="D411" s="27">
        <v>0.5972222222222222</v>
      </c>
      <c r="E411" s="27"/>
      <c r="F411" s="27"/>
      <c r="G411" s="28" t="s">
        <v>272</v>
      </c>
      <c r="H411" s="29">
        <f>44+44+40</f>
        <v>128</v>
      </c>
      <c r="I411" s="150">
        <f t="shared" ref="I411:I414" si="94">I410+H410</f>
        <v>-325.17</v>
      </c>
      <c r="J411" s="38"/>
      <c r="K411" s="32"/>
      <c r="L411" s="33"/>
      <c r="M411" s="32"/>
      <c r="N411" s="66"/>
    </row>
    <row r="412">
      <c r="A412" s="185"/>
      <c r="B412" s="28" t="s">
        <v>273</v>
      </c>
      <c r="C412" s="24">
        <v>4.0</v>
      </c>
      <c r="D412" s="27">
        <v>0.6736111111111112</v>
      </c>
      <c r="E412" s="27"/>
      <c r="F412" s="27"/>
      <c r="G412" s="28" t="s">
        <v>274</v>
      </c>
      <c r="H412" s="29">
        <f>77*2</f>
        <v>154</v>
      </c>
      <c r="I412" s="150">
        <f t="shared" si="94"/>
        <v>-197.17</v>
      </c>
      <c r="J412" s="38"/>
      <c r="K412" s="274"/>
      <c r="L412" s="275"/>
      <c r="M412" s="274"/>
      <c r="N412" s="34"/>
    </row>
    <row r="413">
      <c r="A413" s="185"/>
      <c r="B413" s="28">
        <v>54820.0</v>
      </c>
      <c r="C413" s="24">
        <v>7.0</v>
      </c>
      <c r="D413" s="27">
        <v>0.78125</v>
      </c>
      <c r="E413" s="27"/>
      <c r="F413" s="27"/>
      <c r="G413" s="28" t="s">
        <v>55</v>
      </c>
      <c r="H413" s="29">
        <v>362.0</v>
      </c>
      <c r="I413" s="150">
        <f t="shared" si="94"/>
        <v>-43.17</v>
      </c>
      <c r="J413" s="44"/>
      <c r="K413" s="274"/>
      <c r="L413" s="275"/>
      <c r="M413" s="274"/>
      <c r="N413" s="34"/>
    </row>
    <row r="414">
      <c r="A414" s="185"/>
      <c r="B414" s="28"/>
      <c r="C414" s="24"/>
      <c r="D414" s="27"/>
      <c r="E414" s="27"/>
      <c r="F414" s="27"/>
      <c r="G414" s="28"/>
      <c r="H414" s="48">
        <f>SUM(H410:H413)</f>
        <v>954</v>
      </c>
      <c r="I414" s="375">
        <f t="shared" si="94"/>
        <v>318.83</v>
      </c>
      <c r="J414" s="44">
        <v>2.0</v>
      </c>
      <c r="K414" s="274"/>
      <c r="L414" s="275"/>
      <c r="M414" s="274"/>
      <c r="N414" s="34"/>
    </row>
    <row r="415">
      <c r="A415" s="185"/>
      <c r="B415" s="28"/>
      <c r="C415" s="24"/>
      <c r="D415" s="27"/>
      <c r="E415" s="27"/>
      <c r="F415" s="27"/>
      <c r="G415" s="28"/>
      <c r="H415" s="48"/>
      <c r="I415" s="152"/>
      <c r="J415" s="44"/>
      <c r="K415" s="274"/>
      <c r="L415" s="275"/>
      <c r="M415" s="441">
        <f t="shared" ref="M415:N415" si="95">M396+H414</f>
        <v>22009</v>
      </c>
      <c r="N415" s="34">
        <f t="shared" si="95"/>
        <v>6129.75</v>
      </c>
    </row>
    <row r="416">
      <c r="A416" s="185"/>
      <c r="B416" s="28"/>
      <c r="C416" s="24"/>
      <c r="D416" s="27"/>
      <c r="E416" s="27"/>
      <c r="F416" s="27"/>
      <c r="G416" s="28"/>
      <c r="H416" s="29"/>
      <c r="I416" s="170"/>
      <c r="J416" s="38"/>
      <c r="K416" s="274"/>
      <c r="L416" s="275"/>
      <c r="M416" s="274"/>
      <c r="N416" s="34"/>
    </row>
    <row r="417">
      <c r="A417" s="185"/>
      <c r="B417" s="28"/>
      <c r="C417" s="24"/>
      <c r="D417" s="27"/>
      <c r="E417" s="27"/>
      <c r="F417" s="27"/>
      <c r="G417" s="28"/>
      <c r="H417" s="48"/>
      <c r="I417" s="170"/>
      <c r="J417" s="38"/>
      <c r="K417" s="274"/>
      <c r="L417" s="275"/>
      <c r="M417" s="274"/>
      <c r="N417" s="34"/>
    </row>
    <row r="418">
      <c r="A418" s="200"/>
      <c r="B418" s="75"/>
      <c r="C418" s="144"/>
      <c r="D418" s="162"/>
      <c r="E418" s="162"/>
      <c r="F418" s="162"/>
      <c r="G418" s="163"/>
      <c r="H418" s="145"/>
      <c r="I418" s="246"/>
      <c r="J418" s="253"/>
      <c r="K418" s="278"/>
      <c r="L418" s="279"/>
      <c r="M418" s="278"/>
      <c r="N418" s="80"/>
    </row>
    <row r="419">
      <c r="A419" s="316">
        <v>45926.0</v>
      </c>
      <c r="B419" s="85" t="s">
        <v>275</v>
      </c>
      <c r="C419" s="125">
        <v>10.0</v>
      </c>
      <c r="D419" s="84">
        <v>0.3506944444444444</v>
      </c>
      <c r="E419" s="84"/>
      <c r="F419" s="84"/>
      <c r="G419" s="85" t="s">
        <v>276</v>
      </c>
      <c r="H419" s="126">
        <v>793.0</v>
      </c>
      <c r="I419" s="30">
        <v>-635.17</v>
      </c>
      <c r="J419" s="270" t="s">
        <v>277</v>
      </c>
      <c r="K419" s="274"/>
      <c r="L419" s="275"/>
      <c r="M419" s="274"/>
      <c r="N419" s="34"/>
    </row>
    <row r="420">
      <c r="A420" s="185"/>
      <c r="B420" s="28"/>
      <c r="C420" s="24"/>
      <c r="D420" s="27"/>
      <c r="E420" s="27"/>
      <c r="F420" s="27"/>
      <c r="G420" s="28"/>
      <c r="H420" s="29"/>
      <c r="I420" s="320">
        <f>I419+H419</f>
        <v>157.83</v>
      </c>
      <c r="J420" s="38"/>
      <c r="K420" s="274"/>
      <c r="L420" s="275"/>
      <c r="M420" s="274"/>
      <c r="N420" s="34"/>
    </row>
    <row r="421">
      <c r="A421" s="185"/>
      <c r="B421" s="28"/>
      <c r="C421" s="24"/>
      <c r="D421" s="27"/>
      <c r="E421" s="27"/>
      <c r="F421" s="27"/>
      <c r="G421" s="28"/>
      <c r="H421" s="29"/>
      <c r="I421" s="58"/>
      <c r="J421" s="38"/>
      <c r="K421" s="274"/>
      <c r="L421" s="275"/>
      <c r="M421" s="274"/>
      <c r="N421" s="34"/>
    </row>
    <row r="422">
      <c r="A422" s="185"/>
      <c r="B422" s="28"/>
      <c r="C422" s="24"/>
      <c r="D422" s="27"/>
      <c r="E422" s="27"/>
      <c r="F422" s="27"/>
      <c r="G422" s="28"/>
      <c r="H422" s="48"/>
      <c r="I422" s="53"/>
      <c r="J422" s="44">
        <v>1.0</v>
      </c>
      <c r="K422" s="32"/>
      <c r="L422" s="33"/>
      <c r="M422" s="32"/>
      <c r="N422" s="66"/>
    </row>
    <row r="423">
      <c r="A423" s="185"/>
      <c r="B423" s="28"/>
      <c r="C423" s="24"/>
      <c r="D423" s="27"/>
      <c r="E423" s="27"/>
      <c r="F423" s="27"/>
      <c r="G423" s="28"/>
      <c r="H423" s="48"/>
      <c r="I423" s="53"/>
      <c r="J423" s="44"/>
      <c r="K423" s="274"/>
      <c r="L423" s="275"/>
      <c r="M423" s="274"/>
      <c r="N423" s="34"/>
    </row>
    <row r="424">
      <c r="A424" s="185"/>
      <c r="B424" s="28"/>
      <c r="C424" s="24"/>
      <c r="D424" s="27"/>
      <c r="E424" s="27"/>
      <c r="F424" s="27"/>
      <c r="G424" s="28"/>
      <c r="H424" s="48"/>
      <c r="I424" s="58"/>
      <c r="J424" s="38"/>
      <c r="K424" s="441">
        <f>K406+H419</f>
        <v>23517.17</v>
      </c>
      <c r="L424" s="451">
        <f>L406+I420</f>
        <v>7002.75</v>
      </c>
      <c r="M424" s="274"/>
      <c r="N424" s="34"/>
    </row>
    <row r="425">
      <c r="A425" s="185"/>
      <c r="B425" s="28"/>
      <c r="C425" s="24"/>
      <c r="D425" s="104"/>
      <c r="E425" s="104"/>
      <c r="F425" s="104"/>
      <c r="G425" s="105"/>
      <c r="H425" s="171"/>
      <c r="I425" s="197"/>
      <c r="J425" s="38"/>
      <c r="K425" s="274"/>
      <c r="L425" s="275"/>
      <c r="M425" s="274"/>
      <c r="N425" s="34"/>
    </row>
    <row r="426">
      <c r="A426" s="185"/>
      <c r="B426" s="105"/>
      <c r="C426" s="103"/>
      <c r="D426" s="104"/>
      <c r="E426" s="104"/>
      <c r="F426" s="104"/>
      <c r="G426" s="105"/>
      <c r="H426" s="171"/>
      <c r="I426" s="197"/>
      <c r="J426" s="38"/>
      <c r="K426" s="274"/>
      <c r="L426" s="275"/>
      <c r="M426" s="274"/>
      <c r="N426" s="34"/>
    </row>
    <row r="427">
      <c r="A427" s="185"/>
      <c r="B427" s="105"/>
      <c r="C427" s="103"/>
      <c r="D427" s="104"/>
      <c r="E427" s="104"/>
      <c r="F427" s="104"/>
      <c r="G427" s="105"/>
      <c r="H427" s="171"/>
      <c r="I427" s="197"/>
      <c r="J427" s="38"/>
      <c r="K427" s="274"/>
      <c r="L427" s="275"/>
      <c r="M427" s="274"/>
      <c r="N427" s="34"/>
    </row>
    <row r="428">
      <c r="A428" s="185"/>
      <c r="B428" s="161">
        <v>57415.0</v>
      </c>
      <c r="C428" s="24">
        <v>4.0</v>
      </c>
      <c r="D428" s="27">
        <v>0.375</v>
      </c>
      <c r="E428" s="27"/>
      <c r="F428" s="27"/>
      <c r="G428" s="28" t="s">
        <v>63</v>
      </c>
      <c r="H428" s="29">
        <v>310.0</v>
      </c>
      <c r="I428" s="58">
        <v>-635.17</v>
      </c>
      <c r="J428" s="31"/>
      <c r="K428" s="274"/>
      <c r="L428" s="275"/>
      <c r="M428" s="274"/>
      <c r="N428" s="34"/>
    </row>
    <row r="429">
      <c r="A429" s="185"/>
      <c r="B429" s="28">
        <v>50168.0</v>
      </c>
      <c r="C429" s="24">
        <v>4.0</v>
      </c>
      <c r="D429" s="27">
        <v>0.4583333333333333</v>
      </c>
      <c r="E429" s="27"/>
      <c r="F429" s="27"/>
      <c r="G429" s="28" t="s">
        <v>168</v>
      </c>
      <c r="H429" s="29">
        <v>88.0</v>
      </c>
      <c r="I429" s="58">
        <f t="shared" ref="I429:I433" si="96">I428+H428</f>
        <v>-325.17</v>
      </c>
      <c r="J429" s="38"/>
      <c r="K429" s="274"/>
      <c r="L429" s="275"/>
      <c r="M429" s="274"/>
      <c r="N429" s="34"/>
    </row>
    <row r="430">
      <c r="A430" s="185"/>
      <c r="B430" s="28">
        <v>54196.0</v>
      </c>
      <c r="C430" s="24">
        <v>5.0</v>
      </c>
      <c r="D430" s="27">
        <v>0.4930555555555556</v>
      </c>
      <c r="E430" s="27"/>
      <c r="F430" s="27"/>
      <c r="G430" s="28" t="s">
        <v>64</v>
      </c>
      <c r="H430" s="29">
        <v>88.0</v>
      </c>
      <c r="I430" s="58">
        <f t="shared" si="96"/>
        <v>-237.17</v>
      </c>
      <c r="J430" s="44">
        <v>2.0</v>
      </c>
      <c r="K430" s="274"/>
      <c r="L430" s="275"/>
      <c r="M430" s="274"/>
      <c r="N430" s="34"/>
    </row>
    <row r="431">
      <c r="A431" s="185"/>
      <c r="B431" s="28" t="s">
        <v>278</v>
      </c>
      <c r="C431" s="24">
        <v>7.0</v>
      </c>
      <c r="D431" s="27">
        <v>0.5625</v>
      </c>
      <c r="E431" s="27"/>
      <c r="F431" s="27"/>
      <c r="G431" s="28" t="s">
        <v>279</v>
      </c>
      <c r="H431" s="29">
        <f>77*3</f>
        <v>231</v>
      </c>
      <c r="I431" s="58">
        <f t="shared" si="96"/>
        <v>-149.17</v>
      </c>
      <c r="J431" s="44"/>
      <c r="K431" s="274"/>
      <c r="L431" s="275"/>
      <c r="M431" s="274"/>
      <c r="N431" s="34"/>
    </row>
    <row r="432">
      <c r="A432" s="185"/>
      <c r="B432" s="28" t="s">
        <v>280</v>
      </c>
      <c r="C432" s="24">
        <v>4.0</v>
      </c>
      <c r="D432" s="27">
        <v>0.6979166666666666</v>
      </c>
      <c r="E432" s="27"/>
      <c r="F432" s="27"/>
      <c r="G432" s="28" t="s">
        <v>63</v>
      </c>
      <c r="H432" s="29">
        <f>77*2</f>
        <v>154</v>
      </c>
      <c r="I432" s="58">
        <f t="shared" si="96"/>
        <v>81.83</v>
      </c>
      <c r="J432" s="44" t="s">
        <v>281</v>
      </c>
      <c r="K432" s="274"/>
      <c r="L432" s="275"/>
      <c r="M432" s="441">
        <f t="shared" ref="M432:N432" si="97">M415+H433</f>
        <v>22880</v>
      </c>
      <c r="N432" s="34">
        <f t="shared" si="97"/>
        <v>6365.58</v>
      </c>
    </row>
    <row r="433">
      <c r="A433" s="185"/>
      <c r="B433" s="28"/>
      <c r="C433" s="24"/>
      <c r="D433" s="27"/>
      <c r="E433" s="27"/>
      <c r="F433" s="27"/>
      <c r="G433" s="28"/>
      <c r="H433" s="48">
        <f>SUM(H428:H432)</f>
        <v>871</v>
      </c>
      <c r="I433" s="320">
        <f t="shared" si="96"/>
        <v>235.83</v>
      </c>
      <c r="J433" s="38"/>
      <c r="K433" s="274"/>
      <c r="L433" s="275"/>
      <c r="M433" s="274"/>
      <c r="N433" s="34"/>
    </row>
    <row r="434">
      <c r="A434" s="185"/>
      <c r="B434" s="28"/>
      <c r="C434" s="24"/>
      <c r="D434" s="27"/>
      <c r="E434" s="27"/>
      <c r="F434" s="27"/>
      <c r="G434" s="28"/>
      <c r="H434" s="48"/>
      <c r="I434" s="170"/>
      <c r="J434" s="38"/>
      <c r="K434" s="274"/>
      <c r="L434" s="275"/>
      <c r="M434" s="274"/>
      <c r="N434" s="34"/>
    </row>
    <row r="435">
      <c r="A435" s="200"/>
      <c r="B435" s="75"/>
      <c r="C435" s="144"/>
      <c r="D435" s="162"/>
      <c r="E435" s="162"/>
      <c r="F435" s="162"/>
      <c r="G435" s="163"/>
      <c r="H435" s="145"/>
      <c r="I435" s="246"/>
      <c r="J435" s="253"/>
      <c r="K435" s="278"/>
      <c r="L435" s="279"/>
      <c r="M435" s="278"/>
      <c r="N435" s="80"/>
    </row>
    <row r="436">
      <c r="A436" s="316">
        <v>45927.0</v>
      </c>
      <c r="B436" s="28" t="s">
        <v>282</v>
      </c>
      <c r="C436" s="24">
        <v>4.0</v>
      </c>
      <c r="D436" s="26">
        <v>0.3125</v>
      </c>
      <c r="E436" s="157"/>
      <c r="F436" s="157"/>
      <c r="G436" s="85" t="s">
        <v>123</v>
      </c>
      <c r="H436" s="158">
        <v>154.0</v>
      </c>
      <c r="I436" s="30">
        <v>-635.17</v>
      </c>
      <c r="J436" s="87"/>
      <c r="K436" s="274"/>
      <c r="L436" s="275"/>
      <c r="M436" s="274"/>
      <c r="N436" s="34"/>
    </row>
    <row r="437">
      <c r="A437" s="185"/>
      <c r="B437" s="28" t="s">
        <v>283</v>
      </c>
      <c r="C437" s="24">
        <v>8.0</v>
      </c>
      <c r="D437" s="27">
        <v>0.375</v>
      </c>
      <c r="E437" s="27"/>
      <c r="F437" s="27"/>
      <c r="G437" s="28" t="s">
        <v>54</v>
      </c>
      <c r="H437" s="29">
        <v>481.17</v>
      </c>
      <c r="I437" s="58">
        <f t="shared" ref="I437:I438" si="98">H436+I436</f>
        <v>-481.17</v>
      </c>
      <c r="J437" s="38"/>
      <c r="K437" s="274"/>
      <c r="L437" s="275"/>
      <c r="M437" s="274"/>
      <c r="N437" s="34"/>
    </row>
    <row r="438">
      <c r="A438" s="185"/>
      <c r="B438" s="28"/>
      <c r="C438" s="24"/>
      <c r="D438" s="27"/>
      <c r="E438" s="27"/>
      <c r="F438" s="27"/>
      <c r="G438" s="28"/>
      <c r="H438" s="48">
        <f>SUM(H436:H437)</f>
        <v>635.17</v>
      </c>
      <c r="I438" s="376">
        <f t="shared" si="98"/>
        <v>0</v>
      </c>
      <c r="J438" s="330"/>
      <c r="K438" s="441">
        <f t="shared" ref="K438:L438" si="99">K424+H438</f>
        <v>24152.34</v>
      </c>
      <c r="L438" s="451">
        <f t="shared" si="99"/>
        <v>7002.75</v>
      </c>
      <c r="M438" s="274"/>
      <c r="N438" s="34"/>
    </row>
    <row r="439">
      <c r="A439" s="185"/>
      <c r="B439" s="28"/>
      <c r="C439" s="24"/>
      <c r="D439" s="26"/>
      <c r="E439" s="27"/>
      <c r="F439" s="27"/>
      <c r="G439" s="28"/>
      <c r="H439" s="29"/>
      <c r="I439" s="58"/>
      <c r="J439" s="44">
        <v>1.0</v>
      </c>
      <c r="K439" s="274"/>
      <c r="L439" s="275"/>
      <c r="M439" s="274"/>
      <c r="N439" s="34"/>
    </row>
    <row r="440">
      <c r="A440" s="185"/>
      <c r="B440" s="28"/>
      <c r="C440" s="24"/>
      <c r="D440" s="26"/>
      <c r="E440" s="27"/>
      <c r="F440" s="27"/>
      <c r="G440" s="28"/>
      <c r="H440" s="29"/>
      <c r="I440" s="58"/>
      <c r="J440" s="38"/>
      <c r="K440" s="274"/>
      <c r="L440" s="275"/>
      <c r="M440" s="274"/>
      <c r="N440" s="34"/>
    </row>
    <row r="441">
      <c r="A441" s="185"/>
      <c r="B441" s="105"/>
      <c r="C441" s="103"/>
      <c r="D441" s="104"/>
      <c r="E441" s="104"/>
      <c r="F441" s="104"/>
      <c r="G441" s="105"/>
      <c r="H441" s="48"/>
      <c r="I441" s="53"/>
      <c r="J441" s="38"/>
      <c r="K441" s="274"/>
      <c r="L441" s="275"/>
      <c r="M441" s="274"/>
      <c r="N441" s="34"/>
    </row>
    <row r="442">
      <c r="A442" s="185"/>
      <c r="B442" s="105"/>
      <c r="C442" s="103"/>
      <c r="D442" s="104"/>
      <c r="E442" s="104"/>
      <c r="F442" s="104"/>
      <c r="G442" s="105"/>
      <c r="H442" s="171"/>
      <c r="I442" s="197"/>
      <c r="J442" s="38"/>
      <c r="K442" s="274"/>
      <c r="L442" s="275"/>
      <c r="M442" s="274"/>
      <c r="N442" s="34"/>
    </row>
    <row r="443">
      <c r="A443" s="185"/>
      <c r="B443" s="161" t="s">
        <v>284</v>
      </c>
      <c r="C443" s="24">
        <v>11.0</v>
      </c>
      <c r="D443" s="27">
        <v>0.4270833333333333</v>
      </c>
      <c r="E443" s="157"/>
      <c r="F443" s="157"/>
      <c r="G443" s="238" t="s">
        <v>285</v>
      </c>
      <c r="H443" s="377">
        <v>300.0</v>
      </c>
      <c r="I443" s="30">
        <v>-635.17</v>
      </c>
      <c r="J443" s="31"/>
      <c r="K443" s="274"/>
      <c r="L443" s="275"/>
      <c r="M443" s="274"/>
      <c r="N443" s="34"/>
    </row>
    <row r="444">
      <c r="A444" s="185"/>
      <c r="B444" s="28">
        <v>56398.0</v>
      </c>
      <c r="C444" s="24">
        <v>4.0</v>
      </c>
      <c r="D444" s="26">
        <v>0.5833333333333334</v>
      </c>
      <c r="E444" s="27"/>
      <c r="F444" s="27"/>
      <c r="G444" s="28" t="s">
        <v>28</v>
      </c>
      <c r="H444" s="29">
        <v>310.0</v>
      </c>
      <c r="I444" s="177">
        <f t="shared" ref="I444:I448" si="100">I442+H443</f>
        <v>300</v>
      </c>
      <c r="J444" s="330"/>
      <c r="K444" s="274"/>
      <c r="L444" s="275"/>
      <c r="M444" s="274"/>
      <c r="N444" s="34"/>
    </row>
    <row r="445">
      <c r="A445" s="185"/>
      <c r="B445" s="28">
        <v>48965.0</v>
      </c>
      <c r="C445" s="24">
        <v>5.0</v>
      </c>
      <c r="D445" s="27">
        <v>0.6354166666666666</v>
      </c>
      <c r="E445" s="27"/>
      <c r="F445" s="27"/>
      <c r="G445" s="28" t="s">
        <v>227</v>
      </c>
      <c r="H445" s="29">
        <v>310.0</v>
      </c>
      <c r="I445" s="177">
        <f t="shared" si="100"/>
        <v>-325.17</v>
      </c>
      <c r="J445" s="44">
        <v>2.0</v>
      </c>
      <c r="K445" s="274"/>
      <c r="L445" s="275"/>
      <c r="M445" s="441">
        <f>M432+H448</f>
        <v>24187</v>
      </c>
      <c r="N445" s="34">
        <f>N432+I448-15.07</f>
        <v>7037.51</v>
      </c>
    </row>
    <row r="446">
      <c r="A446" s="185"/>
      <c r="B446" s="138">
        <v>53286.0</v>
      </c>
      <c r="C446" s="24">
        <v>4.0</v>
      </c>
      <c r="D446" s="27">
        <v>0.75</v>
      </c>
      <c r="E446" s="27"/>
      <c r="F446" s="27"/>
      <c r="G446" s="28" t="s">
        <v>28</v>
      </c>
      <c r="H446" s="29">
        <v>310.0</v>
      </c>
      <c r="I446" s="177">
        <f t="shared" si="100"/>
        <v>610</v>
      </c>
      <c r="J446" s="38"/>
      <c r="K446" s="274"/>
      <c r="L446" s="275"/>
      <c r="M446" s="274"/>
      <c r="N446" s="34"/>
    </row>
    <row r="447">
      <c r="A447" s="185"/>
      <c r="B447" s="28">
        <v>55580.0</v>
      </c>
      <c r="C447" s="24">
        <v>2.0</v>
      </c>
      <c r="D447" s="27">
        <v>0.78125</v>
      </c>
      <c r="E447" s="27"/>
      <c r="F447" s="27"/>
      <c r="G447" s="28" t="s">
        <v>227</v>
      </c>
      <c r="H447" s="29">
        <v>77.0</v>
      </c>
      <c r="I447" s="177">
        <f t="shared" si="100"/>
        <v>-15.17</v>
      </c>
      <c r="J447" s="38"/>
      <c r="K447" s="274"/>
      <c r="L447" s="275"/>
      <c r="M447" s="274"/>
      <c r="N447" s="34"/>
    </row>
    <row r="448">
      <c r="A448" s="200"/>
      <c r="B448" s="75"/>
      <c r="C448" s="144"/>
      <c r="D448" s="162"/>
      <c r="E448" s="162"/>
      <c r="F448" s="162"/>
      <c r="G448" s="163"/>
      <c r="H448" s="145">
        <f>SUM(H443:H447)</f>
        <v>1307</v>
      </c>
      <c r="I448" s="378">
        <f t="shared" si="100"/>
        <v>687</v>
      </c>
      <c r="J448" s="253"/>
      <c r="K448" s="278"/>
      <c r="L448" s="279"/>
      <c r="M448" s="278"/>
      <c r="N448" s="80"/>
    </row>
    <row r="449">
      <c r="A449" s="316">
        <v>45928.0</v>
      </c>
      <c r="B449" s="85">
        <v>55751.0</v>
      </c>
      <c r="C449" s="125">
        <v>6.0</v>
      </c>
      <c r="D449" s="84">
        <v>0.2708333333333333</v>
      </c>
      <c r="E449" s="84"/>
      <c r="F449" s="84"/>
      <c r="G449" s="85" t="s">
        <v>286</v>
      </c>
      <c r="H449" s="158">
        <v>310.0</v>
      </c>
      <c r="I449" s="30">
        <v>-635.17</v>
      </c>
      <c r="J449" s="87"/>
      <c r="K449" s="274"/>
      <c r="L449" s="275"/>
      <c r="M449" s="274"/>
      <c r="N449" s="34"/>
    </row>
    <row r="450">
      <c r="A450" s="185"/>
      <c r="B450" s="238">
        <v>57733.0</v>
      </c>
      <c r="C450" s="239">
        <v>3.0</v>
      </c>
      <c r="D450" s="157">
        <v>0.4166666666666667</v>
      </c>
      <c r="E450" s="157"/>
      <c r="F450" s="157"/>
      <c r="G450" s="238" t="s">
        <v>286</v>
      </c>
      <c r="H450" s="377">
        <v>77.0</v>
      </c>
      <c r="I450" s="293">
        <f t="shared" ref="I450:I454" si="101">I449+H449</f>
        <v>-325.17</v>
      </c>
      <c r="J450" s="38"/>
      <c r="K450" s="274"/>
      <c r="L450" s="275"/>
      <c r="M450" s="274"/>
      <c r="N450" s="34"/>
    </row>
    <row r="451">
      <c r="A451" s="185"/>
      <c r="B451" s="23" t="s">
        <v>287</v>
      </c>
      <c r="C451" s="24">
        <v>5.0</v>
      </c>
      <c r="D451" s="27">
        <v>0.4548611111111111</v>
      </c>
      <c r="E451" s="27"/>
      <c r="F451" s="27"/>
      <c r="G451" s="28" t="s">
        <v>29</v>
      </c>
      <c r="H451" s="29">
        <f>77*2</f>
        <v>154</v>
      </c>
      <c r="I451" s="293">
        <f t="shared" si="101"/>
        <v>-248.17</v>
      </c>
      <c r="J451" s="296"/>
      <c r="K451" s="274"/>
      <c r="L451" s="275"/>
      <c r="M451" s="274"/>
      <c r="N451" s="34"/>
    </row>
    <row r="452">
      <c r="A452" s="185"/>
      <c r="B452" s="28">
        <v>47091.0</v>
      </c>
      <c r="C452" s="24">
        <v>2.0</v>
      </c>
      <c r="D452" s="27">
        <v>0.5555555555555556</v>
      </c>
      <c r="E452" s="27"/>
      <c r="F452" s="27"/>
      <c r="G452" s="28" t="s">
        <v>286</v>
      </c>
      <c r="H452" s="29">
        <v>77.0</v>
      </c>
      <c r="I452" s="293">
        <f t="shared" si="101"/>
        <v>-94.17</v>
      </c>
      <c r="J452" s="44"/>
      <c r="K452" s="274"/>
      <c r="L452" s="275"/>
      <c r="M452" s="274"/>
      <c r="N452" s="34"/>
    </row>
    <row r="453">
      <c r="A453" s="185"/>
      <c r="B453" s="28">
        <v>56755.0</v>
      </c>
      <c r="C453" s="24">
        <v>4.0</v>
      </c>
      <c r="D453" s="27">
        <v>0.6388888888888888</v>
      </c>
      <c r="E453" s="27"/>
      <c r="F453" s="27"/>
      <c r="G453" s="28" t="s">
        <v>288</v>
      </c>
      <c r="H453" s="29">
        <f>77*2</f>
        <v>154</v>
      </c>
      <c r="I453" s="293">
        <f t="shared" si="101"/>
        <v>-17.17</v>
      </c>
      <c r="J453" s="44">
        <v>1.0</v>
      </c>
      <c r="K453" s="274"/>
      <c r="L453" s="275"/>
      <c r="M453" s="274"/>
      <c r="N453" s="34"/>
    </row>
    <row r="454">
      <c r="A454" s="185"/>
      <c r="B454" s="28"/>
      <c r="C454" s="24"/>
      <c r="D454" s="104"/>
      <c r="E454" s="104"/>
      <c r="F454" s="104"/>
      <c r="G454" s="105"/>
      <c r="H454" s="106">
        <f>SUM(H449:H453)</f>
        <v>772</v>
      </c>
      <c r="I454" s="319">
        <f t="shared" si="101"/>
        <v>136.83</v>
      </c>
      <c r="J454" s="38"/>
      <c r="K454" s="441">
        <f t="shared" ref="K454:L454" si="102">K438+H454</f>
        <v>24924.34</v>
      </c>
      <c r="L454" s="451">
        <f t="shared" si="102"/>
        <v>7139.58</v>
      </c>
      <c r="M454" s="274"/>
      <c r="N454" s="34"/>
    </row>
    <row r="455">
      <c r="A455" s="185"/>
      <c r="B455" s="105"/>
      <c r="C455" s="103"/>
      <c r="D455" s="104"/>
      <c r="E455" s="104"/>
      <c r="F455" s="104"/>
      <c r="G455" s="105"/>
      <c r="H455" s="171"/>
      <c r="I455" s="293"/>
      <c r="J455" s="38"/>
      <c r="K455" s="274"/>
      <c r="L455" s="275"/>
      <c r="M455" s="274"/>
      <c r="N455" s="34"/>
    </row>
    <row r="456">
      <c r="A456" s="185"/>
      <c r="B456" s="28"/>
      <c r="C456" s="24"/>
      <c r="D456" s="27"/>
      <c r="E456" s="27"/>
      <c r="F456" s="27"/>
      <c r="G456" s="28"/>
      <c r="H456" s="171"/>
      <c r="I456" s="197"/>
      <c r="J456" s="38"/>
      <c r="K456" s="274"/>
      <c r="L456" s="275"/>
      <c r="M456" s="274"/>
      <c r="N456" s="34"/>
    </row>
    <row r="457">
      <c r="A457" s="185"/>
      <c r="B457" s="195" t="s">
        <v>289</v>
      </c>
      <c r="C457" s="24">
        <v>4.0</v>
      </c>
      <c r="D457" s="27">
        <v>0.3472222222222222</v>
      </c>
      <c r="E457" s="27"/>
      <c r="F457" s="27"/>
      <c r="G457" s="28" t="s">
        <v>290</v>
      </c>
      <c r="H457" s="29">
        <f>77*2</f>
        <v>154</v>
      </c>
      <c r="I457" s="30">
        <v>-635.17</v>
      </c>
      <c r="J457" s="31"/>
      <c r="K457" s="274"/>
      <c r="L457" s="275"/>
      <c r="M457" s="274"/>
      <c r="N457" s="34"/>
    </row>
    <row r="458">
      <c r="A458" s="185"/>
      <c r="B458" s="28">
        <v>57539.0</v>
      </c>
      <c r="C458" s="24">
        <v>4.0</v>
      </c>
      <c r="D458" s="27">
        <v>0.4340277777777778</v>
      </c>
      <c r="E458" s="27"/>
      <c r="F458" s="27"/>
      <c r="G458" s="28" t="s">
        <v>286</v>
      </c>
      <c r="H458" s="29">
        <v>310.0</v>
      </c>
      <c r="I458" s="379">
        <f t="shared" ref="I458:I462" si="103">I457+H457</f>
        <v>-481.17</v>
      </c>
      <c r="J458" s="44"/>
      <c r="K458" s="274"/>
      <c r="L458" s="275"/>
      <c r="M458" s="274"/>
      <c r="N458" s="34"/>
    </row>
    <row r="459">
      <c r="A459" s="185"/>
      <c r="B459" s="28">
        <v>52307.0</v>
      </c>
      <c r="C459" s="24">
        <v>2.0</v>
      </c>
      <c r="D459" s="27">
        <v>0.5416666666666666</v>
      </c>
      <c r="E459" s="27"/>
      <c r="F459" s="27"/>
      <c r="G459" s="28" t="s">
        <v>286</v>
      </c>
      <c r="H459" s="29">
        <v>77.0</v>
      </c>
      <c r="I459" s="379">
        <f t="shared" si="103"/>
        <v>-171.17</v>
      </c>
      <c r="J459" s="44"/>
      <c r="K459" s="274"/>
      <c r="L459" s="275"/>
      <c r="M459" s="274"/>
      <c r="N459" s="34"/>
    </row>
    <row r="460">
      <c r="A460" s="185"/>
      <c r="B460" s="28">
        <v>54196.0</v>
      </c>
      <c r="C460" s="24">
        <v>5.0</v>
      </c>
      <c r="D460" s="27">
        <v>0.625</v>
      </c>
      <c r="E460" s="27"/>
      <c r="F460" s="27"/>
      <c r="G460" s="28" t="s">
        <v>291</v>
      </c>
      <c r="H460" s="29">
        <f>44*2</f>
        <v>88</v>
      </c>
      <c r="I460" s="379">
        <f t="shared" si="103"/>
        <v>-94.17</v>
      </c>
      <c r="J460" s="38"/>
      <c r="K460" s="274"/>
      <c r="L460" s="275"/>
      <c r="M460" s="274"/>
      <c r="N460" s="34"/>
    </row>
    <row r="461">
      <c r="A461" s="185"/>
      <c r="B461" s="28">
        <v>58394.0</v>
      </c>
      <c r="C461" s="24">
        <v>7.0</v>
      </c>
      <c r="D461" s="26">
        <v>0.75</v>
      </c>
      <c r="E461" s="27"/>
      <c r="F461" s="27"/>
      <c r="G461" s="28" t="s">
        <v>292</v>
      </c>
      <c r="H461" s="29">
        <v>362.0</v>
      </c>
      <c r="I461" s="379">
        <f t="shared" si="103"/>
        <v>-6.17</v>
      </c>
      <c r="J461" s="44">
        <v>2.0</v>
      </c>
      <c r="K461" s="274"/>
      <c r="L461" s="275"/>
      <c r="M461" s="274"/>
      <c r="N461" s="34"/>
    </row>
    <row r="462">
      <c r="A462" s="185"/>
      <c r="B462" s="28"/>
      <c r="C462" s="24"/>
      <c r="D462" s="27"/>
      <c r="E462" s="27"/>
      <c r="F462" s="27"/>
      <c r="G462" s="28"/>
      <c r="H462" s="48">
        <f>SUM(H457:H461)</f>
        <v>991</v>
      </c>
      <c r="I462" s="380">
        <f t="shared" si="103"/>
        <v>355.83</v>
      </c>
      <c r="J462" s="44"/>
      <c r="K462" s="274"/>
      <c r="L462" s="275"/>
      <c r="M462" s="441">
        <f t="shared" ref="M462:N462" si="104">M445+H462</f>
        <v>25178</v>
      </c>
      <c r="N462" s="34">
        <f t="shared" si="104"/>
        <v>7393.34</v>
      </c>
    </row>
    <row r="463">
      <c r="A463" s="185"/>
      <c r="B463" s="28"/>
      <c r="C463" s="24"/>
      <c r="D463" s="27"/>
      <c r="E463" s="27"/>
      <c r="F463" s="27"/>
      <c r="G463" s="28"/>
      <c r="H463" s="48"/>
      <c r="I463" s="191"/>
      <c r="J463" s="38"/>
      <c r="K463" s="274"/>
      <c r="L463" s="275"/>
      <c r="M463" s="274"/>
      <c r="N463" s="34"/>
    </row>
    <row r="464">
      <c r="A464" s="185"/>
      <c r="B464" s="28"/>
      <c r="C464" s="24"/>
      <c r="D464" s="27"/>
      <c r="E464" s="27"/>
      <c r="F464" s="27"/>
      <c r="G464" s="28"/>
      <c r="H464" s="48"/>
      <c r="I464" s="170"/>
      <c r="J464" s="38"/>
      <c r="K464" s="274"/>
      <c r="L464" s="275"/>
      <c r="M464" s="274"/>
      <c r="N464" s="34"/>
    </row>
    <row r="465">
      <c r="A465" s="200"/>
      <c r="B465" s="75"/>
      <c r="C465" s="144"/>
      <c r="D465" s="162"/>
      <c r="E465" s="162"/>
      <c r="F465" s="162"/>
      <c r="G465" s="163"/>
      <c r="H465" s="145"/>
      <c r="I465" s="246"/>
      <c r="J465" s="253"/>
      <c r="K465" s="278"/>
      <c r="L465" s="279"/>
      <c r="M465" s="278"/>
      <c r="N465" s="80"/>
    </row>
    <row r="466">
      <c r="A466" s="316">
        <v>45929.0</v>
      </c>
      <c r="B466" s="85">
        <v>57736.0</v>
      </c>
      <c r="C466" s="125">
        <v>4.0</v>
      </c>
      <c r="D466" s="84">
        <v>0.16666666666666666</v>
      </c>
      <c r="E466" s="84"/>
      <c r="F466" s="84"/>
      <c r="G466" s="85" t="s">
        <v>130</v>
      </c>
      <c r="H466" s="158">
        <f>63*2</f>
        <v>126</v>
      </c>
      <c r="I466" s="30">
        <v>-635.17</v>
      </c>
      <c r="J466" s="270"/>
      <c r="K466" s="274"/>
      <c r="L466" s="275"/>
      <c r="M466" s="274"/>
      <c r="N466" s="34"/>
    </row>
    <row r="467">
      <c r="A467" s="185"/>
      <c r="B467" s="28">
        <v>54941.0</v>
      </c>
      <c r="C467" s="24">
        <v>5.0</v>
      </c>
      <c r="D467" s="27">
        <v>0.3125</v>
      </c>
      <c r="E467" s="27"/>
      <c r="F467" s="27"/>
      <c r="G467" s="28" t="s">
        <v>20</v>
      </c>
      <c r="H467" s="29">
        <v>362.0</v>
      </c>
      <c r="I467" s="58">
        <f t="shared" ref="I467:I470" si="105">I466+H466</f>
        <v>-509.17</v>
      </c>
      <c r="J467" s="38"/>
      <c r="K467" s="274"/>
      <c r="L467" s="275"/>
      <c r="M467" s="274"/>
      <c r="N467" s="34"/>
    </row>
    <row r="468">
      <c r="A468" s="185"/>
      <c r="B468" s="28">
        <v>58357.0</v>
      </c>
      <c r="C468" s="24">
        <v>1.0</v>
      </c>
      <c r="D468" s="27">
        <v>0.4583333333333333</v>
      </c>
      <c r="E468" s="27"/>
      <c r="F468" s="27"/>
      <c r="G468" s="28" t="s">
        <v>28</v>
      </c>
      <c r="H468" s="29">
        <v>77.0</v>
      </c>
      <c r="I468" s="58">
        <f t="shared" si="105"/>
        <v>-147.17</v>
      </c>
      <c r="J468" s="44"/>
      <c r="K468" s="274"/>
      <c r="L468" s="275"/>
      <c r="M468" s="274"/>
      <c r="N468" s="34"/>
    </row>
    <row r="469">
      <c r="A469" s="185"/>
      <c r="B469" s="28">
        <v>54532.0</v>
      </c>
      <c r="C469" s="24">
        <v>7.0</v>
      </c>
      <c r="D469" s="27">
        <v>0.5833333333333334</v>
      </c>
      <c r="E469" s="27"/>
      <c r="F469" s="27"/>
      <c r="G469" s="28" t="s">
        <v>21</v>
      </c>
      <c r="H469" s="29">
        <v>310.0</v>
      </c>
      <c r="I469" s="58">
        <f t="shared" si="105"/>
        <v>-70.17</v>
      </c>
      <c r="J469" s="44">
        <v>1.0</v>
      </c>
      <c r="K469" s="274"/>
      <c r="L469" s="275"/>
      <c r="M469" s="274"/>
      <c r="N469" s="34"/>
    </row>
    <row r="470">
      <c r="A470" s="185"/>
      <c r="B470" s="28"/>
      <c r="C470" s="24"/>
      <c r="D470" s="27"/>
      <c r="E470" s="27"/>
      <c r="F470" s="27"/>
      <c r="G470" s="28"/>
      <c r="H470" s="48">
        <f>SUM(H466:H469)</f>
        <v>875</v>
      </c>
      <c r="I470" s="320">
        <f t="shared" si="105"/>
        <v>239.83</v>
      </c>
      <c r="J470" s="44"/>
      <c r="K470" s="274"/>
      <c r="L470" s="275"/>
      <c r="M470" s="274"/>
      <c r="N470" s="34"/>
    </row>
    <row r="471">
      <c r="A471" s="185"/>
      <c r="B471" s="28"/>
      <c r="C471" s="24"/>
      <c r="D471" s="27"/>
      <c r="E471" s="27"/>
      <c r="F471" s="27"/>
      <c r="G471" s="28"/>
      <c r="H471" s="48"/>
      <c r="I471" s="56"/>
      <c r="J471" s="38"/>
      <c r="K471" s="441">
        <f t="shared" ref="K471:L471" si="106">K454+H470</f>
        <v>25799.34</v>
      </c>
      <c r="L471" s="451">
        <f t="shared" si="106"/>
        <v>7379.41</v>
      </c>
      <c r="M471" s="274"/>
      <c r="N471" s="34"/>
    </row>
    <row r="472">
      <c r="A472" s="185"/>
      <c r="B472" s="28"/>
      <c r="C472" s="24"/>
      <c r="D472" s="104"/>
      <c r="E472" s="104"/>
      <c r="F472" s="104"/>
      <c r="G472" s="105"/>
      <c r="H472" s="171"/>
      <c r="I472" s="199"/>
      <c r="J472" s="38"/>
      <c r="K472" s="274"/>
      <c r="L472" s="275"/>
      <c r="M472" s="274"/>
      <c r="N472" s="34"/>
    </row>
    <row r="473">
      <c r="A473" s="185"/>
      <c r="B473" s="105"/>
      <c r="C473" s="103"/>
      <c r="D473" s="104"/>
      <c r="E473" s="104"/>
      <c r="F473" s="104"/>
      <c r="G473" s="105"/>
      <c r="H473" s="171"/>
      <c r="I473" s="197"/>
      <c r="J473" s="38"/>
      <c r="K473" s="274"/>
      <c r="L473" s="275"/>
      <c r="M473" s="274"/>
      <c r="N473" s="34"/>
    </row>
    <row r="474">
      <c r="A474" s="185"/>
      <c r="B474" s="28"/>
      <c r="C474" s="24"/>
      <c r="D474" s="28"/>
      <c r="E474" s="27"/>
      <c r="F474" s="27"/>
      <c r="G474" s="28"/>
      <c r="H474" s="29"/>
      <c r="I474" s="197"/>
      <c r="J474" s="38"/>
      <c r="K474" s="274"/>
      <c r="L474" s="275"/>
      <c r="M474" s="274"/>
      <c r="N474" s="34"/>
    </row>
    <row r="475">
      <c r="A475" s="185"/>
      <c r="B475" s="161">
        <v>57414.0</v>
      </c>
      <c r="C475" s="24">
        <v>4.0</v>
      </c>
      <c r="D475" s="27">
        <v>0.4305555555555556</v>
      </c>
      <c r="E475" s="27"/>
      <c r="F475" s="27"/>
      <c r="G475" s="28" t="s">
        <v>28</v>
      </c>
      <c r="H475" s="29">
        <v>310.0</v>
      </c>
      <c r="I475" s="30">
        <v>-635.17</v>
      </c>
      <c r="J475" s="381"/>
      <c r="K475" s="274"/>
      <c r="L475" s="275"/>
      <c r="M475" s="274"/>
      <c r="N475" s="34"/>
    </row>
    <row r="476">
      <c r="A476" s="185"/>
      <c r="B476" s="28">
        <v>47897.0</v>
      </c>
      <c r="C476" s="24">
        <v>7.0</v>
      </c>
      <c r="D476" s="26">
        <v>0.5208333333333334</v>
      </c>
      <c r="E476" s="27"/>
      <c r="F476" s="27"/>
      <c r="G476" s="28" t="s">
        <v>28</v>
      </c>
      <c r="H476" s="29">
        <v>310.0</v>
      </c>
      <c r="I476" s="170">
        <f t="shared" ref="I476:I481" si="107">I475+H475</f>
        <v>-325.17</v>
      </c>
      <c r="J476" s="38"/>
      <c r="K476" s="274"/>
      <c r="L476" s="275"/>
      <c r="M476" s="274"/>
      <c r="N476" s="34"/>
    </row>
    <row r="477">
      <c r="A477" s="185"/>
      <c r="B477" s="28" t="s">
        <v>293</v>
      </c>
      <c r="C477" s="24">
        <v>5.0</v>
      </c>
      <c r="D477" s="27">
        <v>0.5763888888888888</v>
      </c>
      <c r="E477" s="27"/>
      <c r="F477" s="27"/>
      <c r="G477" s="28" t="s">
        <v>26</v>
      </c>
      <c r="H477" s="29">
        <f>77*2</f>
        <v>154</v>
      </c>
      <c r="I477" s="170">
        <f t="shared" si="107"/>
        <v>-15.17</v>
      </c>
      <c r="J477" s="44"/>
      <c r="K477" s="274"/>
      <c r="L477" s="275"/>
      <c r="M477" s="274"/>
      <c r="N477" s="34"/>
    </row>
    <row r="478">
      <c r="A478" s="185"/>
      <c r="B478" s="28">
        <v>58494.0</v>
      </c>
      <c r="C478" s="24">
        <v>3.0</v>
      </c>
      <c r="D478" s="27">
        <v>0.6805555555555556</v>
      </c>
      <c r="E478" s="27"/>
      <c r="F478" s="27"/>
      <c r="G478" s="28" t="s">
        <v>64</v>
      </c>
      <c r="H478" s="29">
        <v>44.0</v>
      </c>
      <c r="I478" s="170">
        <f t="shared" si="107"/>
        <v>138.83</v>
      </c>
      <c r="J478" s="44"/>
      <c r="K478" s="274"/>
      <c r="L478" s="275"/>
      <c r="M478" s="274"/>
      <c r="N478" s="34"/>
    </row>
    <row r="479">
      <c r="A479" s="185"/>
      <c r="B479" s="28">
        <v>53112.0</v>
      </c>
      <c r="C479" s="24">
        <v>5.0</v>
      </c>
      <c r="D479" s="27">
        <v>0.8090277777777778</v>
      </c>
      <c r="E479" s="27"/>
      <c r="F479" s="27"/>
      <c r="G479" s="28" t="s">
        <v>28</v>
      </c>
      <c r="H479" s="29">
        <v>310.0</v>
      </c>
      <c r="I479" s="170">
        <f t="shared" si="107"/>
        <v>182.83</v>
      </c>
      <c r="J479" s="44">
        <v>2.0</v>
      </c>
      <c r="K479" s="274"/>
      <c r="L479" s="275"/>
      <c r="M479" s="274"/>
      <c r="N479" s="34"/>
    </row>
    <row r="480">
      <c r="A480" s="185"/>
      <c r="B480" s="28">
        <v>53867.0</v>
      </c>
      <c r="C480" s="24">
        <v>6.0</v>
      </c>
      <c r="D480" s="27">
        <v>0.8298611111111112</v>
      </c>
      <c r="E480" s="27"/>
      <c r="F480" s="27"/>
      <c r="G480" s="28" t="s">
        <v>294</v>
      </c>
      <c r="H480" s="29">
        <v>310.0</v>
      </c>
      <c r="I480" s="170">
        <f t="shared" si="107"/>
        <v>492.83</v>
      </c>
      <c r="J480" s="44"/>
      <c r="K480" s="274"/>
      <c r="L480" s="275"/>
      <c r="M480" s="441">
        <f t="shared" ref="M480:N480" si="108">M462+H481</f>
        <v>26616</v>
      </c>
      <c r="N480" s="34">
        <f t="shared" si="108"/>
        <v>8196.17</v>
      </c>
    </row>
    <row r="481">
      <c r="A481" s="185"/>
      <c r="B481" s="28"/>
      <c r="C481" s="24"/>
      <c r="D481" s="27"/>
      <c r="E481" s="27"/>
      <c r="F481" s="27"/>
      <c r="G481" s="28"/>
      <c r="H481" s="48">
        <f>SUM(H475:H480)</f>
        <v>1438</v>
      </c>
      <c r="I481" s="186">
        <f t="shared" si="107"/>
        <v>802.83</v>
      </c>
      <c r="J481" s="382" t="s">
        <v>295</v>
      </c>
      <c r="K481" s="274"/>
      <c r="L481" s="275"/>
      <c r="M481" s="274"/>
      <c r="N481" s="34"/>
    </row>
    <row r="482">
      <c r="A482" s="185"/>
      <c r="B482" s="28"/>
      <c r="C482" s="24"/>
      <c r="D482" s="27"/>
      <c r="E482" s="27"/>
      <c r="F482" s="27"/>
      <c r="G482" s="28"/>
      <c r="H482" s="48"/>
      <c r="I482" s="170"/>
      <c r="J482" s="38"/>
      <c r="K482" s="274"/>
      <c r="L482" s="275"/>
      <c r="M482" s="274"/>
      <c r="N482" s="34"/>
    </row>
    <row r="483">
      <c r="A483" s="200"/>
      <c r="B483" s="75"/>
      <c r="C483" s="144"/>
      <c r="D483" s="162"/>
      <c r="E483" s="162"/>
      <c r="F483" s="162"/>
      <c r="G483" s="163"/>
      <c r="H483" s="145"/>
      <c r="I483" s="246"/>
      <c r="J483" s="253"/>
      <c r="K483" s="278"/>
      <c r="L483" s="279"/>
      <c r="M483" s="278"/>
      <c r="N483" s="80"/>
    </row>
    <row r="484">
      <c r="A484" s="316">
        <v>45930.0</v>
      </c>
      <c r="B484" s="24">
        <v>56708.0</v>
      </c>
      <c r="C484" s="125">
        <v>9.0</v>
      </c>
      <c r="D484" s="27">
        <v>0.2638888888888889</v>
      </c>
      <c r="E484" s="84"/>
      <c r="F484" s="84"/>
      <c r="G484" s="28" t="s">
        <v>21</v>
      </c>
      <c r="H484" s="158">
        <v>310.0</v>
      </c>
      <c r="I484" s="30">
        <v>-635.17</v>
      </c>
      <c r="J484" s="383"/>
      <c r="K484" s="274"/>
      <c r="L484" s="275"/>
      <c r="M484" s="274"/>
      <c r="N484" s="34"/>
    </row>
    <row r="485">
      <c r="A485" s="185"/>
      <c r="B485" s="24" t="s">
        <v>296</v>
      </c>
      <c r="C485" s="24">
        <v>11.0</v>
      </c>
      <c r="D485" s="27">
        <v>0.5104166666666666</v>
      </c>
      <c r="E485" s="27"/>
      <c r="F485" s="27"/>
      <c r="G485" s="28" t="s">
        <v>168</v>
      </c>
      <c r="H485" s="377">
        <v>300.0</v>
      </c>
      <c r="I485" s="293">
        <f t="shared" ref="I485:I489" si="109">I484+H484</f>
        <v>-325.17</v>
      </c>
      <c r="J485" s="119"/>
      <c r="K485" s="274"/>
      <c r="L485" s="275"/>
      <c r="M485" s="274"/>
      <c r="N485" s="34"/>
    </row>
    <row r="486">
      <c r="A486" s="185"/>
      <c r="B486" s="28">
        <v>51753.0</v>
      </c>
      <c r="C486" s="24">
        <v>3.0</v>
      </c>
      <c r="D486" s="27">
        <v>0.5729166666666666</v>
      </c>
      <c r="E486" s="27"/>
      <c r="F486" s="27"/>
      <c r="G486" s="28" t="s">
        <v>297</v>
      </c>
      <c r="H486" s="377">
        <v>44.0</v>
      </c>
      <c r="I486" s="293">
        <f t="shared" si="109"/>
        <v>-25.17</v>
      </c>
      <c r="J486" s="38"/>
      <c r="K486" s="274"/>
      <c r="L486" s="275"/>
      <c r="M486" s="274"/>
      <c r="N486" s="34"/>
    </row>
    <row r="487">
      <c r="A487" s="185"/>
      <c r="B487" s="28" t="s">
        <v>298</v>
      </c>
      <c r="C487" s="24">
        <v>6.0</v>
      </c>
      <c r="D487" s="27">
        <v>0.6666666666666666</v>
      </c>
      <c r="E487" s="27"/>
      <c r="F487" s="27"/>
      <c r="G487" s="28" t="s">
        <v>168</v>
      </c>
      <c r="H487" s="29">
        <f>44*3</f>
        <v>132</v>
      </c>
      <c r="I487" s="293">
        <f t="shared" si="109"/>
        <v>18.83</v>
      </c>
      <c r="J487" s="38"/>
      <c r="K487" s="274"/>
      <c r="L487" s="275"/>
      <c r="M487" s="274"/>
      <c r="N487" s="34"/>
    </row>
    <row r="488">
      <c r="A488" s="185"/>
      <c r="B488" s="28">
        <v>57596.0</v>
      </c>
      <c r="C488" s="24">
        <v>2.0</v>
      </c>
      <c r="D488" s="27">
        <v>0.6875</v>
      </c>
      <c r="E488" s="27"/>
      <c r="F488" s="27"/>
      <c r="G488" s="28" t="s">
        <v>33</v>
      </c>
      <c r="H488" s="48">
        <v>44.0</v>
      </c>
      <c r="I488" s="293">
        <f t="shared" si="109"/>
        <v>150.83</v>
      </c>
      <c r="J488" s="38"/>
      <c r="K488" s="441">
        <f t="shared" ref="K488:L488" si="110">K471+H489</f>
        <v>26629.34</v>
      </c>
      <c r="L488" s="451">
        <f t="shared" si="110"/>
        <v>7574.24</v>
      </c>
      <c r="M488" s="274"/>
      <c r="N488" s="34"/>
    </row>
    <row r="489">
      <c r="A489" s="185"/>
      <c r="B489" s="28"/>
      <c r="C489" s="24"/>
      <c r="D489" s="27"/>
      <c r="E489" s="27"/>
      <c r="F489" s="27"/>
      <c r="G489" s="28"/>
      <c r="H489" s="48">
        <f>SUM(H484:H488)</f>
        <v>830</v>
      </c>
      <c r="I489" s="295">
        <f t="shared" si="109"/>
        <v>194.83</v>
      </c>
      <c r="J489" s="38"/>
      <c r="K489" s="274"/>
      <c r="L489" s="275"/>
      <c r="M489" s="274"/>
      <c r="N489" s="34"/>
    </row>
    <row r="490">
      <c r="A490" s="185"/>
      <c r="B490" s="24"/>
      <c r="C490" s="24"/>
      <c r="D490" s="27"/>
      <c r="E490" s="27"/>
      <c r="F490" s="27"/>
      <c r="G490" s="28"/>
      <c r="H490" s="29"/>
      <c r="I490" s="293"/>
      <c r="J490" s="44">
        <v>1.0</v>
      </c>
      <c r="K490" s="274"/>
      <c r="L490" s="275"/>
      <c r="M490" s="274"/>
      <c r="N490" s="34"/>
    </row>
    <row r="491">
      <c r="A491" s="185"/>
      <c r="B491" s="24"/>
      <c r="C491" s="24"/>
      <c r="D491" s="27"/>
      <c r="E491" s="27"/>
      <c r="F491" s="27"/>
      <c r="G491" s="28"/>
      <c r="H491" s="29"/>
      <c r="I491" s="293"/>
      <c r="J491" s="44"/>
      <c r="K491" s="274"/>
      <c r="L491" s="275"/>
      <c r="M491" s="274"/>
      <c r="N491" s="34"/>
    </row>
    <row r="492">
      <c r="A492" s="185"/>
      <c r="B492" s="105"/>
      <c r="C492" s="103"/>
      <c r="D492" s="104"/>
      <c r="E492" s="104"/>
      <c r="F492" s="104"/>
      <c r="G492" s="105"/>
      <c r="H492" s="171"/>
      <c r="I492" s="197"/>
      <c r="J492" s="38"/>
      <c r="K492" s="274"/>
      <c r="L492" s="275"/>
      <c r="M492" s="274"/>
      <c r="N492" s="34"/>
    </row>
    <row r="493">
      <c r="A493" s="185"/>
      <c r="B493" s="195">
        <v>56709.0</v>
      </c>
      <c r="C493" s="24">
        <v>9.0</v>
      </c>
      <c r="D493" s="27">
        <v>0.2638888888888889</v>
      </c>
      <c r="E493" s="27"/>
      <c r="F493" s="27"/>
      <c r="G493" s="28" t="s">
        <v>21</v>
      </c>
      <c r="H493" s="158">
        <v>310.0</v>
      </c>
      <c r="I493" s="30">
        <v>-635.17</v>
      </c>
      <c r="J493" s="59"/>
      <c r="K493" s="274"/>
      <c r="L493" s="275"/>
      <c r="M493" s="274"/>
      <c r="N493" s="34"/>
    </row>
    <row r="494">
      <c r="A494" s="185"/>
      <c r="B494" s="28">
        <v>56731.0</v>
      </c>
      <c r="C494" s="24">
        <v>7.0</v>
      </c>
      <c r="D494" s="27">
        <v>0.3819444444444444</v>
      </c>
      <c r="E494" s="27"/>
      <c r="F494" s="27"/>
      <c r="G494" s="28" t="s">
        <v>21</v>
      </c>
      <c r="H494" s="29">
        <v>310.0</v>
      </c>
      <c r="I494" s="58">
        <f t="shared" ref="I494:I497" si="111">I493+H493</f>
        <v>-325.17</v>
      </c>
      <c r="J494" s="38"/>
      <c r="K494" s="274"/>
      <c r="L494" s="275"/>
      <c r="M494" s="274"/>
      <c r="N494" s="34"/>
    </row>
    <row r="495">
      <c r="A495" s="185"/>
      <c r="B495" s="28" t="s">
        <v>299</v>
      </c>
      <c r="C495" s="24">
        <v>9.0</v>
      </c>
      <c r="D495" s="27">
        <v>0.5868055555555556</v>
      </c>
      <c r="E495" s="27"/>
      <c r="F495" s="27"/>
      <c r="G495" s="28" t="s">
        <v>240</v>
      </c>
      <c r="H495" s="29">
        <v>308.0</v>
      </c>
      <c r="I495" s="58">
        <f t="shared" si="111"/>
        <v>-15.17</v>
      </c>
      <c r="J495" s="38"/>
      <c r="K495" s="274"/>
      <c r="L495" s="275"/>
      <c r="M495" s="274"/>
      <c r="N495" s="34"/>
    </row>
    <row r="496">
      <c r="A496" s="185"/>
      <c r="B496" s="28">
        <v>55073.0</v>
      </c>
      <c r="C496" s="24">
        <v>2.0</v>
      </c>
      <c r="D496" s="27">
        <v>0.6666666666666666</v>
      </c>
      <c r="E496" s="27"/>
      <c r="F496" s="27"/>
      <c r="G496" s="28" t="s">
        <v>300</v>
      </c>
      <c r="H496" s="29">
        <v>44.0</v>
      </c>
      <c r="I496" s="58">
        <f t="shared" si="111"/>
        <v>292.83</v>
      </c>
      <c r="J496" s="44" t="s">
        <v>301</v>
      </c>
      <c r="K496" s="274"/>
      <c r="L496" s="275"/>
      <c r="M496" s="274"/>
      <c r="N496" s="34"/>
    </row>
    <row r="497">
      <c r="A497" s="185"/>
      <c r="B497" s="28"/>
      <c r="C497" s="24"/>
      <c r="D497" s="27"/>
      <c r="E497" s="27"/>
      <c r="F497" s="27"/>
      <c r="G497" s="28"/>
      <c r="H497" s="48">
        <f>SUM(H493:H496)</f>
        <v>972</v>
      </c>
      <c r="I497" s="68">
        <f t="shared" si="111"/>
        <v>336.83</v>
      </c>
      <c r="J497" s="44">
        <v>2.0</v>
      </c>
      <c r="K497" s="274"/>
      <c r="L497" s="275"/>
      <c r="M497" s="441">
        <f t="shared" ref="M497:N497" si="112">M480+H497</f>
        <v>27588</v>
      </c>
      <c r="N497" s="34">
        <f t="shared" si="112"/>
        <v>8533</v>
      </c>
    </row>
    <row r="498">
      <c r="A498" s="185"/>
      <c r="B498" s="28"/>
      <c r="C498" s="24"/>
      <c r="D498" s="27"/>
      <c r="E498" s="27"/>
      <c r="F498" s="27"/>
      <c r="G498" s="28"/>
      <c r="H498" s="48"/>
      <c r="I498" s="53"/>
      <c r="J498" s="38"/>
      <c r="K498" s="274"/>
      <c r="L498" s="275"/>
      <c r="M498" s="274"/>
      <c r="N498" s="34"/>
    </row>
    <row r="499">
      <c r="A499" s="185"/>
      <c r="B499" s="28"/>
      <c r="C499" s="24"/>
      <c r="D499" s="27"/>
      <c r="E499" s="27"/>
      <c r="F499" s="27"/>
      <c r="G499" s="28"/>
      <c r="H499" s="48"/>
      <c r="I499" s="170"/>
      <c r="J499" s="38"/>
      <c r="K499" s="274"/>
      <c r="L499" s="275"/>
      <c r="M499" s="274"/>
      <c r="N499" s="34"/>
    </row>
    <row r="500">
      <c r="A500" s="200"/>
      <c r="B500" s="75"/>
      <c r="C500" s="144"/>
      <c r="D500" s="162"/>
      <c r="E500" s="162"/>
      <c r="F500" s="162"/>
      <c r="G500" s="163"/>
      <c r="H500" s="145"/>
      <c r="I500" s="246"/>
      <c r="J500" s="253"/>
      <c r="K500" s="274"/>
      <c r="L500" s="274"/>
      <c r="M500" s="274"/>
      <c r="N500" s="80"/>
    </row>
    <row r="501">
      <c r="A501" s="400"/>
      <c r="B501" s="160"/>
      <c r="C501" s="160"/>
      <c r="D501" s="401"/>
      <c r="E501" s="401"/>
      <c r="F501" s="401"/>
      <c r="G501" s="160"/>
      <c r="H501" s="160"/>
      <c r="I501" s="160"/>
      <c r="J501" s="402" t="s">
        <v>115</v>
      </c>
      <c r="K501" s="403">
        <v>19055.0</v>
      </c>
      <c r="L501" s="403"/>
      <c r="M501" s="403">
        <v>19055.0</v>
      </c>
      <c r="N501" s="3"/>
    </row>
    <row r="502">
      <c r="A502" s="400"/>
      <c r="B502" s="160"/>
      <c r="C502" s="160"/>
      <c r="D502" s="401"/>
      <c r="E502" s="401"/>
      <c r="F502" s="401"/>
      <c r="G502" s="160"/>
      <c r="H502" s="160"/>
      <c r="I502" s="160"/>
      <c r="J502" s="404" t="s">
        <v>116</v>
      </c>
      <c r="K502" s="492">
        <v>0.0</v>
      </c>
      <c r="L502" s="492"/>
      <c r="M502" s="492">
        <v>0.0</v>
      </c>
      <c r="N502" s="3"/>
    </row>
    <row r="503">
      <c r="A503" s="400"/>
      <c r="B503" s="160"/>
      <c r="C503" s="160"/>
      <c r="D503" s="401"/>
      <c r="E503" s="401"/>
      <c r="F503" s="401"/>
      <c r="G503" s="160"/>
      <c r="H503" s="160"/>
      <c r="I503" s="160"/>
      <c r="J503" s="406" t="s">
        <v>117</v>
      </c>
      <c r="K503" s="492">
        <v>26629.34</v>
      </c>
      <c r="L503" s="492"/>
      <c r="M503" s="492">
        <v>27588.0</v>
      </c>
      <c r="N503" s="3"/>
    </row>
    <row r="504">
      <c r="A504" s="400"/>
      <c r="B504" s="160"/>
      <c r="C504" s="160"/>
      <c r="D504" s="401"/>
      <c r="E504" s="401"/>
      <c r="F504" s="401"/>
      <c r="G504" s="160"/>
      <c r="H504" s="160"/>
      <c r="I504" s="160"/>
      <c r="J504" s="402" t="s">
        <v>118</v>
      </c>
      <c r="K504" s="403">
        <f>K503-K501</f>
        <v>7574.34</v>
      </c>
      <c r="L504" s="403"/>
      <c r="M504" s="407">
        <f>M503-M501</f>
        <v>8533</v>
      </c>
      <c r="N504" s="408"/>
    </row>
    <row r="505">
      <c r="A505" s="400"/>
      <c r="B505" s="160"/>
      <c r="C505" s="160"/>
      <c r="D505" s="401"/>
      <c r="E505" s="401"/>
      <c r="F505" s="401"/>
      <c r="G505" s="160"/>
      <c r="H505" s="160"/>
      <c r="I505" s="160"/>
      <c r="J505" s="493" t="s">
        <v>119</v>
      </c>
      <c r="K505" s="405">
        <v>-75.0</v>
      </c>
      <c r="L505" s="405"/>
      <c r="M505" s="405">
        <v>0.0</v>
      </c>
      <c r="N505" s="408"/>
    </row>
    <row r="506">
      <c r="A506" s="400"/>
      <c r="B506" s="160"/>
      <c r="C506" s="160"/>
      <c r="D506" s="401"/>
      <c r="E506" s="401"/>
      <c r="F506" s="401"/>
      <c r="G506" s="160"/>
      <c r="H506" s="160"/>
      <c r="I506" s="160"/>
      <c r="J506" s="494" t="s">
        <v>302</v>
      </c>
      <c r="K506" s="495">
        <f>K504+K505</f>
        <v>7499.34</v>
      </c>
      <c r="L506" s="495"/>
      <c r="M506" s="496">
        <f>M504-M505</f>
        <v>8533</v>
      </c>
      <c r="N506" s="3"/>
    </row>
    <row r="507">
      <c r="A507" s="400"/>
      <c r="B507" s="160"/>
      <c r="C507" s="160"/>
      <c r="D507" s="401"/>
      <c r="E507" s="401"/>
      <c r="F507" s="401"/>
      <c r="G507" s="160"/>
      <c r="H507" s="160"/>
      <c r="I507" s="160"/>
      <c r="J507" s="413"/>
      <c r="K507" s="2"/>
      <c r="L507" s="2"/>
      <c r="M507" s="2"/>
      <c r="N507" s="3"/>
    </row>
    <row r="508">
      <c r="A508" s="400"/>
      <c r="B508" s="160"/>
      <c r="C508" s="160"/>
      <c r="D508" s="401"/>
      <c r="E508" s="401"/>
      <c r="F508" s="401"/>
      <c r="G508" s="160"/>
      <c r="H508" s="160"/>
      <c r="I508" s="160"/>
      <c r="J508" s="10"/>
      <c r="K508" s="2"/>
      <c r="L508" s="2"/>
      <c r="M508" s="2"/>
      <c r="N508" s="3"/>
    </row>
    <row r="509">
      <c r="A509" s="400"/>
      <c r="B509" s="160"/>
      <c r="C509" s="160"/>
      <c r="D509" s="401"/>
      <c r="E509" s="401"/>
      <c r="F509" s="401"/>
      <c r="G509" s="160"/>
      <c r="H509" s="160"/>
      <c r="I509" s="160"/>
      <c r="J509" s="10"/>
      <c r="K509" s="2"/>
      <c r="L509" s="2"/>
      <c r="M509" s="2"/>
      <c r="N509" s="3"/>
    </row>
    <row r="510">
      <c r="A510" s="400"/>
      <c r="B510" s="160"/>
      <c r="C510" s="160"/>
      <c r="D510" s="401"/>
      <c r="E510" s="401"/>
      <c r="F510" s="401"/>
      <c r="G510" s="160"/>
      <c r="H510" s="160"/>
      <c r="I510" s="160"/>
      <c r="J510" s="10"/>
      <c r="K510" s="2"/>
      <c r="L510" s="2"/>
      <c r="M510" s="2"/>
      <c r="N510" s="3"/>
    </row>
    <row r="511">
      <c r="A511" s="400"/>
      <c r="B511" s="160"/>
      <c r="C511" s="160"/>
      <c r="D511" s="401"/>
      <c r="E511" s="401"/>
      <c r="F511" s="401"/>
      <c r="G511" s="160"/>
      <c r="H511" s="160"/>
      <c r="I511" s="160"/>
      <c r="J511" s="10"/>
      <c r="K511" s="2"/>
      <c r="L511" s="2"/>
      <c r="M511" s="2"/>
      <c r="N511" s="3"/>
    </row>
    <row r="512">
      <c r="A512" s="400"/>
      <c r="B512" s="160"/>
      <c r="C512" s="160"/>
      <c r="D512" s="401"/>
      <c r="E512" s="401"/>
      <c r="F512" s="401"/>
      <c r="G512" s="160"/>
      <c r="H512" s="160"/>
      <c r="I512" s="160"/>
      <c r="J512" s="10"/>
      <c r="K512" s="2"/>
      <c r="L512" s="2"/>
      <c r="M512" s="2"/>
      <c r="N512" s="3"/>
    </row>
    <row r="513">
      <c r="A513" s="400"/>
      <c r="B513" s="160"/>
      <c r="C513" s="160"/>
      <c r="D513" s="401"/>
      <c r="E513" s="401"/>
      <c r="F513" s="401"/>
      <c r="G513" s="160"/>
      <c r="H513" s="160"/>
      <c r="I513" s="160"/>
      <c r="J513" s="10"/>
      <c r="K513" s="2"/>
      <c r="L513" s="2"/>
      <c r="M513" s="2"/>
      <c r="N513" s="3"/>
    </row>
    <row r="514">
      <c r="A514" s="400"/>
      <c r="B514" s="160"/>
      <c r="C514" s="160"/>
      <c r="D514" s="401"/>
      <c r="E514" s="401"/>
      <c r="F514" s="401"/>
      <c r="G514" s="160"/>
      <c r="H514" s="160"/>
      <c r="I514" s="160"/>
      <c r="J514" s="10"/>
      <c r="K514" s="2"/>
      <c r="L514" s="2"/>
      <c r="M514" s="2"/>
      <c r="N514" s="3"/>
    </row>
    <row r="515">
      <c r="A515" s="400"/>
      <c r="B515" s="160"/>
      <c r="C515" s="160"/>
      <c r="D515" s="401"/>
      <c r="E515" s="401"/>
      <c r="F515" s="401"/>
      <c r="G515" s="160"/>
      <c r="H515" s="160"/>
      <c r="I515" s="160"/>
      <c r="J515" s="10"/>
      <c r="K515" s="2"/>
      <c r="L515" s="2"/>
      <c r="M515" s="2"/>
      <c r="N515" s="3"/>
    </row>
    <row r="516">
      <c r="A516" s="400"/>
      <c r="B516" s="160"/>
      <c r="C516" s="160"/>
      <c r="D516" s="401"/>
      <c r="E516" s="401"/>
      <c r="F516" s="401"/>
      <c r="G516" s="160"/>
      <c r="H516" s="160"/>
      <c r="I516" s="160"/>
      <c r="J516" s="10"/>
      <c r="K516" s="2"/>
      <c r="L516" s="2"/>
      <c r="M516" s="2"/>
      <c r="N516" s="3"/>
    </row>
    <row r="517">
      <c r="A517" s="400"/>
      <c r="B517" s="160"/>
      <c r="C517" s="160"/>
      <c r="D517" s="401"/>
      <c r="E517" s="401"/>
      <c r="F517" s="401"/>
      <c r="G517" s="160"/>
      <c r="H517" s="160"/>
      <c r="I517" s="160"/>
      <c r="J517" s="10"/>
      <c r="K517" s="2"/>
      <c r="L517" s="2"/>
      <c r="M517" s="2"/>
      <c r="N517" s="3"/>
    </row>
    <row r="518">
      <c r="A518" s="400"/>
      <c r="B518" s="160"/>
      <c r="C518" s="160"/>
      <c r="D518" s="401"/>
      <c r="E518" s="401"/>
      <c r="F518" s="401"/>
      <c r="G518" s="160"/>
      <c r="H518" s="160"/>
      <c r="I518" s="160"/>
      <c r="J518" s="10"/>
      <c r="K518" s="2"/>
      <c r="L518" s="2"/>
      <c r="M518" s="2"/>
      <c r="N518" s="3"/>
    </row>
    <row r="519">
      <c r="A519" s="400"/>
      <c r="B519" s="160"/>
      <c r="C519" s="160"/>
      <c r="D519" s="401"/>
      <c r="E519" s="401"/>
      <c r="F519" s="401"/>
      <c r="G519" s="160"/>
      <c r="H519" s="160"/>
      <c r="I519" s="160"/>
      <c r="J519" s="10"/>
      <c r="K519" s="2"/>
      <c r="L519" s="2"/>
      <c r="M519" s="2"/>
      <c r="N519" s="3"/>
    </row>
    <row r="520">
      <c r="A520" s="400"/>
      <c r="B520" s="160"/>
      <c r="C520" s="160"/>
      <c r="D520" s="401"/>
      <c r="E520" s="401"/>
      <c r="F520" s="401"/>
      <c r="G520" s="160"/>
      <c r="H520" s="160"/>
      <c r="I520" s="160"/>
      <c r="J520" s="10"/>
      <c r="K520" s="2"/>
      <c r="L520" s="2"/>
      <c r="M520" s="2"/>
      <c r="N520" s="3"/>
    </row>
    <row r="521">
      <c r="A521" s="400"/>
      <c r="B521" s="160"/>
      <c r="C521" s="160"/>
      <c r="D521" s="401"/>
      <c r="E521" s="401"/>
      <c r="F521" s="401"/>
      <c r="G521" s="160"/>
      <c r="H521" s="160"/>
      <c r="I521" s="160"/>
      <c r="J521" s="10"/>
      <c r="K521" s="2"/>
      <c r="L521" s="2"/>
      <c r="M521" s="2"/>
      <c r="N521" s="3"/>
    </row>
    <row r="522">
      <c r="A522" s="400"/>
      <c r="B522" s="160"/>
      <c r="C522" s="160"/>
      <c r="D522" s="401"/>
      <c r="E522" s="401"/>
      <c r="F522" s="401"/>
      <c r="G522" s="160"/>
      <c r="H522" s="160"/>
      <c r="I522" s="160"/>
      <c r="J522" s="10"/>
      <c r="K522" s="2"/>
      <c r="L522" s="2"/>
      <c r="M522" s="2"/>
      <c r="N522" s="3"/>
    </row>
    <row r="523">
      <c r="A523" s="400"/>
      <c r="B523" s="160"/>
      <c r="C523" s="160"/>
      <c r="D523" s="401"/>
      <c r="E523" s="401"/>
      <c r="F523" s="401"/>
      <c r="G523" s="160"/>
      <c r="H523" s="160"/>
      <c r="I523" s="160"/>
      <c r="J523" s="10"/>
      <c r="K523" s="2"/>
      <c r="L523" s="2"/>
      <c r="M523" s="2"/>
      <c r="N523" s="3"/>
    </row>
    <row r="524">
      <c r="A524" s="400"/>
      <c r="B524" s="160"/>
      <c r="C524" s="160"/>
      <c r="D524" s="401"/>
      <c r="E524" s="401"/>
      <c r="F524" s="401"/>
      <c r="G524" s="160"/>
      <c r="H524" s="160"/>
      <c r="I524" s="160"/>
      <c r="J524" s="10"/>
      <c r="K524" s="2"/>
      <c r="L524" s="2"/>
      <c r="M524" s="2"/>
      <c r="N524" s="3"/>
    </row>
    <row r="525">
      <c r="A525" s="400"/>
      <c r="B525" s="160"/>
      <c r="C525" s="160"/>
      <c r="D525" s="401"/>
      <c r="E525" s="401"/>
      <c r="F525" s="401"/>
      <c r="G525" s="160"/>
      <c r="H525" s="160"/>
      <c r="I525" s="160"/>
      <c r="J525" s="10"/>
      <c r="K525" s="2"/>
      <c r="L525" s="2"/>
      <c r="M525" s="2"/>
      <c r="N525" s="3"/>
    </row>
    <row r="526">
      <c r="A526" s="400"/>
      <c r="B526" s="160"/>
      <c r="C526" s="160"/>
      <c r="D526" s="401"/>
      <c r="E526" s="401"/>
      <c r="F526" s="401"/>
      <c r="G526" s="160"/>
      <c r="H526" s="160"/>
      <c r="I526" s="160"/>
      <c r="J526" s="10"/>
      <c r="K526" s="2"/>
      <c r="L526" s="2"/>
      <c r="M526" s="2"/>
      <c r="N526" s="3"/>
    </row>
    <row r="527">
      <c r="A527" s="400"/>
      <c r="B527" s="160"/>
      <c r="C527" s="160"/>
      <c r="D527" s="401"/>
      <c r="E527" s="401"/>
      <c r="F527" s="401"/>
      <c r="G527" s="160"/>
      <c r="H527" s="160"/>
      <c r="I527" s="160"/>
      <c r="J527" s="10"/>
      <c r="K527" s="2"/>
      <c r="L527" s="2"/>
      <c r="M527" s="2"/>
      <c r="N527" s="3"/>
    </row>
    <row r="528">
      <c r="A528" s="400"/>
      <c r="B528" s="160"/>
      <c r="C528" s="160"/>
      <c r="D528" s="401"/>
      <c r="E528" s="401"/>
      <c r="F528" s="401"/>
      <c r="G528" s="160"/>
      <c r="H528" s="160"/>
      <c r="I528" s="160"/>
      <c r="J528" s="10"/>
      <c r="K528" s="2"/>
      <c r="L528" s="2"/>
      <c r="M528" s="2"/>
      <c r="N528" s="3"/>
    </row>
    <row r="529">
      <c r="A529" s="400"/>
      <c r="B529" s="160"/>
      <c r="C529" s="160"/>
      <c r="D529" s="401"/>
      <c r="E529" s="401"/>
      <c r="F529" s="401"/>
      <c r="G529" s="160"/>
      <c r="H529" s="160"/>
      <c r="I529" s="160"/>
      <c r="J529" s="10"/>
      <c r="K529" s="2"/>
      <c r="L529" s="2"/>
      <c r="M529" s="2"/>
      <c r="N529" s="3"/>
    </row>
    <row r="530">
      <c r="A530" s="400"/>
      <c r="B530" s="160"/>
      <c r="C530" s="160"/>
      <c r="D530" s="401"/>
      <c r="E530" s="401"/>
      <c r="F530" s="401"/>
      <c r="G530" s="160"/>
      <c r="H530" s="160"/>
      <c r="I530" s="160"/>
      <c r="J530" s="10"/>
      <c r="K530" s="2"/>
      <c r="L530" s="2"/>
      <c r="M530" s="2"/>
      <c r="N530" s="3"/>
    </row>
    <row r="531">
      <c r="A531" s="400"/>
      <c r="B531" s="160"/>
      <c r="C531" s="160"/>
      <c r="D531" s="401"/>
      <c r="E531" s="401"/>
      <c r="F531" s="401"/>
      <c r="G531" s="160"/>
      <c r="H531" s="160"/>
      <c r="I531" s="160"/>
      <c r="J531" s="10"/>
      <c r="K531" s="2"/>
      <c r="L531" s="2"/>
      <c r="M531" s="2"/>
      <c r="N531" s="3"/>
    </row>
    <row r="532">
      <c r="A532" s="400"/>
      <c r="B532" s="160"/>
      <c r="C532" s="160"/>
      <c r="D532" s="401"/>
      <c r="E532" s="401"/>
      <c r="F532" s="401"/>
      <c r="G532" s="160"/>
      <c r="H532" s="160"/>
      <c r="I532" s="160"/>
      <c r="J532" s="10"/>
      <c r="K532" s="2"/>
      <c r="L532" s="2"/>
      <c r="M532" s="2"/>
      <c r="N532" s="3"/>
    </row>
    <row r="533">
      <c r="A533" s="400"/>
      <c r="B533" s="160"/>
      <c r="C533" s="160"/>
      <c r="D533" s="401"/>
      <c r="E533" s="401"/>
      <c r="F533" s="401"/>
      <c r="G533" s="160"/>
      <c r="H533" s="160"/>
      <c r="I533" s="160"/>
      <c r="J533" s="10"/>
      <c r="K533" s="2"/>
      <c r="L533" s="2"/>
      <c r="M533" s="2"/>
      <c r="N533" s="3"/>
    </row>
    <row r="534">
      <c r="A534" s="400"/>
      <c r="B534" s="160"/>
      <c r="C534" s="160"/>
      <c r="D534" s="401"/>
      <c r="E534" s="401"/>
      <c r="F534" s="401"/>
      <c r="G534" s="160"/>
      <c r="H534" s="160"/>
      <c r="I534" s="160"/>
      <c r="J534" s="10"/>
      <c r="K534" s="2"/>
      <c r="L534" s="2"/>
      <c r="M534" s="2"/>
      <c r="N534" s="3"/>
    </row>
    <row r="535">
      <c r="A535" s="400"/>
      <c r="B535" s="160"/>
      <c r="C535" s="160"/>
      <c r="D535" s="401"/>
      <c r="E535" s="401"/>
      <c r="F535" s="401"/>
      <c r="G535" s="160"/>
      <c r="H535" s="160"/>
      <c r="I535" s="160"/>
      <c r="J535" s="10"/>
      <c r="K535" s="2"/>
      <c r="L535" s="2"/>
      <c r="M535" s="2"/>
      <c r="N535" s="3"/>
    </row>
    <row r="536">
      <c r="A536" s="400"/>
      <c r="B536" s="160"/>
      <c r="C536" s="160"/>
      <c r="D536" s="401"/>
      <c r="E536" s="401"/>
      <c r="F536" s="401"/>
      <c r="G536" s="160"/>
      <c r="H536" s="160"/>
      <c r="I536" s="160"/>
      <c r="J536" s="10"/>
      <c r="K536" s="2"/>
      <c r="L536" s="2"/>
      <c r="M536" s="2"/>
      <c r="N536" s="3"/>
    </row>
    <row r="537">
      <c r="A537" s="400"/>
      <c r="B537" s="160"/>
      <c r="C537" s="160"/>
      <c r="D537" s="401"/>
      <c r="E537" s="401"/>
      <c r="F537" s="401"/>
      <c r="G537" s="160"/>
      <c r="H537" s="160"/>
      <c r="I537" s="160"/>
      <c r="J537" s="10"/>
      <c r="K537" s="2"/>
      <c r="L537" s="2"/>
      <c r="M537" s="2"/>
      <c r="N537" s="3"/>
    </row>
    <row r="538">
      <c r="A538" s="400"/>
      <c r="B538" s="160"/>
      <c r="C538" s="160"/>
      <c r="D538" s="401"/>
      <c r="E538" s="401"/>
      <c r="F538" s="401"/>
      <c r="G538" s="160"/>
      <c r="H538" s="160"/>
      <c r="I538" s="160"/>
      <c r="J538" s="10"/>
      <c r="K538" s="2"/>
      <c r="L538" s="2"/>
      <c r="M538" s="2"/>
      <c r="N538" s="3"/>
    </row>
    <row r="539">
      <c r="A539" s="400"/>
      <c r="B539" s="160"/>
      <c r="C539" s="160"/>
      <c r="D539" s="401"/>
      <c r="E539" s="401"/>
      <c r="F539" s="401"/>
      <c r="G539" s="160"/>
      <c r="H539" s="160"/>
      <c r="I539" s="160"/>
      <c r="J539" s="10"/>
      <c r="K539" s="2"/>
      <c r="L539" s="2"/>
      <c r="M539" s="2"/>
      <c r="N539" s="3"/>
    </row>
    <row r="540">
      <c r="A540" s="400"/>
      <c r="B540" s="160"/>
      <c r="C540" s="160"/>
      <c r="D540" s="401"/>
      <c r="E540" s="401"/>
      <c r="F540" s="401"/>
      <c r="G540" s="160"/>
      <c r="H540" s="160"/>
      <c r="I540" s="160"/>
      <c r="J540" s="10"/>
      <c r="K540" s="2"/>
      <c r="L540" s="2"/>
      <c r="M540" s="2"/>
      <c r="N540" s="3"/>
    </row>
    <row r="541">
      <c r="A541" s="400"/>
      <c r="B541" s="160"/>
      <c r="C541" s="160"/>
      <c r="D541" s="401"/>
      <c r="E541" s="401"/>
      <c r="F541" s="401"/>
      <c r="G541" s="160"/>
      <c r="H541" s="160"/>
      <c r="I541" s="160"/>
      <c r="J541" s="10"/>
      <c r="K541" s="2"/>
      <c r="L541" s="2"/>
      <c r="M541" s="2"/>
      <c r="N541" s="3"/>
    </row>
    <row r="542">
      <c r="A542" s="400"/>
      <c r="B542" s="160"/>
      <c r="C542" s="160"/>
      <c r="D542" s="401"/>
      <c r="E542" s="401"/>
      <c r="F542" s="401"/>
      <c r="G542" s="160"/>
      <c r="H542" s="160"/>
      <c r="I542" s="160"/>
      <c r="J542" s="10"/>
      <c r="K542" s="2"/>
      <c r="L542" s="2"/>
      <c r="M542" s="2"/>
      <c r="N542" s="3"/>
    </row>
    <row r="543">
      <c r="A543" s="400"/>
      <c r="B543" s="160"/>
      <c r="C543" s="160"/>
      <c r="D543" s="401"/>
      <c r="E543" s="401"/>
      <c r="F543" s="401"/>
      <c r="G543" s="160"/>
      <c r="H543" s="160"/>
      <c r="I543" s="160"/>
      <c r="J543" s="10"/>
      <c r="K543" s="2"/>
      <c r="L543" s="2"/>
      <c r="M543" s="2"/>
      <c r="N543" s="3"/>
    </row>
    <row r="544">
      <c r="A544" s="400"/>
      <c r="B544" s="160"/>
      <c r="C544" s="160"/>
      <c r="D544" s="401"/>
      <c r="E544" s="401"/>
      <c r="F544" s="401"/>
      <c r="G544" s="160"/>
      <c r="H544" s="160"/>
      <c r="I544" s="160"/>
      <c r="J544" s="10"/>
      <c r="K544" s="2"/>
      <c r="L544" s="2"/>
      <c r="M544" s="2"/>
      <c r="N544" s="3"/>
    </row>
    <row r="545">
      <c r="A545" s="400"/>
      <c r="B545" s="160"/>
      <c r="C545" s="160"/>
      <c r="D545" s="401"/>
      <c r="E545" s="401"/>
      <c r="F545" s="401"/>
      <c r="G545" s="160"/>
      <c r="H545" s="160"/>
      <c r="I545" s="160"/>
      <c r="J545" s="10"/>
      <c r="K545" s="2"/>
      <c r="L545" s="2"/>
      <c r="M545" s="2"/>
      <c r="N545" s="3"/>
    </row>
    <row r="546">
      <c r="A546" s="400"/>
      <c r="B546" s="160"/>
      <c r="C546" s="160"/>
      <c r="D546" s="401"/>
      <c r="E546" s="401"/>
      <c r="F546" s="401"/>
      <c r="G546" s="160"/>
      <c r="H546" s="160"/>
      <c r="I546" s="160"/>
      <c r="J546" s="10"/>
      <c r="K546" s="2"/>
      <c r="L546" s="2"/>
      <c r="M546" s="2"/>
      <c r="N546" s="3"/>
    </row>
    <row r="547">
      <c r="A547" s="400"/>
      <c r="B547" s="160"/>
      <c r="C547" s="160"/>
      <c r="D547" s="401"/>
      <c r="E547" s="414"/>
      <c r="F547" s="414"/>
      <c r="G547" s="160"/>
      <c r="H547" s="160"/>
      <c r="I547" s="160"/>
      <c r="J547" s="10"/>
      <c r="K547" s="2"/>
      <c r="L547" s="2"/>
      <c r="M547" s="2"/>
      <c r="N547" s="3"/>
    </row>
    <row r="548">
      <c r="A548" s="400"/>
      <c r="B548" s="160"/>
      <c r="C548" s="160"/>
      <c r="D548" s="401"/>
      <c r="E548" s="414"/>
      <c r="F548" s="414"/>
      <c r="G548" s="160"/>
      <c r="H548" s="160"/>
      <c r="I548" s="160"/>
      <c r="J548" s="10"/>
      <c r="K548" s="2"/>
      <c r="L548" s="2"/>
      <c r="M548" s="2"/>
      <c r="N548" s="3"/>
    </row>
    <row r="549">
      <c r="A549" s="400"/>
      <c r="B549" s="160"/>
      <c r="C549" s="160"/>
      <c r="D549" s="401"/>
      <c r="E549" s="414"/>
      <c r="F549" s="414"/>
      <c r="G549" s="160"/>
      <c r="H549" s="160"/>
      <c r="I549" s="160"/>
      <c r="J549" s="10"/>
      <c r="K549" s="2"/>
      <c r="L549" s="2"/>
      <c r="M549" s="2"/>
      <c r="N549" s="3"/>
    </row>
    <row r="550">
      <c r="A550" s="400"/>
      <c r="B550" s="160"/>
      <c r="C550" s="160"/>
      <c r="D550" s="401"/>
      <c r="E550" s="414"/>
      <c r="F550" s="414"/>
      <c r="G550" s="160"/>
      <c r="H550" s="160"/>
      <c r="I550" s="160"/>
      <c r="J550" s="10"/>
      <c r="K550" s="2"/>
      <c r="L550" s="2"/>
      <c r="M550" s="2"/>
      <c r="N550" s="3"/>
    </row>
    <row r="551">
      <c r="A551" s="400"/>
      <c r="B551" s="160"/>
      <c r="C551" s="160"/>
      <c r="D551" s="401"/>
      <c r="E551" s="414"/>
      <c r="F551" s="414"/>
      <c r="G551" s="160"/>
      <c r="H551" s="160"/>
      <c r="I551" s="160"/>
      <c r="J551" s="10"/>
      <c r="K551" s="2"/>
      <c r="L551" s="2"/>
      <c r="M551" s="2"/>
      <c r="N551" s="3"/>
    </row>
    <row r="552">
      <c r="A552" s="400"/>
      <c r="B552" s="160"/>
      <c r="C552" s="160"/>
      <c r="D552" s="401"/>
      <c r="E552" s="414"/>
      <c r="F552" s="414"/>
      <c r="G552" s="160"/>
      <c r="H552" s="160"/>
      <c r="I552" s="160"/>
      <c r="J552" s="10"/>
      <c r="K552" s="2"/>
      <c r="L552" s="2"/>
      <c r="M552" s="2"/>
      <c r="N552" s="3"/>
    </row>
    <row r="553">
      <c r="A553" s="400"/>
      <c r="B553" s="160"/>
      <c r="C553" s="160"/>
      <c r="D553" s="401"/>
      <c r="E553" s="414"/>
      <c r="F553" s="414"/>
      <c r="G553" s="160"/>
      <c r="H553" s="160"/>
      <c r="I553" s="160"/>
      <c r="J553" s="10"/>
      <c r="K553" s="2"/>
      <c r="L553" s="2"/>
      <c r="M553" s="2"/>
      <c r="N553" s="3"/>
    </row>
    <row r="554">
      <c r="A554" s="400"/>
      <c r="B554" s="160"/>
      <c r="C554" s="160"/>
      <c r="D554" s="401"/>
      <c r="E554" s="414"/>
      <c r="F554" s="414"/>
      <c r="G554" s="160"/>
      <c r="H554" s="160"/>
      <c r="I554" s="160"/>
      <c r="J554" s="10"/>
      <c r="K554" s="2"/>
      <c r="L554" s="2"/>
      <c r="M554" s="2"/>
      <c r="N554" s="3"/>
    </row>
    <row r="555">
      <c r="A555" s="400"/>
      <c r="B555" s="160"/>
      <c r="C555" s="160"/>
      <c r="D555" s="401"/>
      <c r="E555" s="414"/>
      <c r="F555" s="414"/>
      <c r="G555" s="160"/>
      <c r="H555" s="160"/>
      <c r="I555" s="160"/>
      <c r="J555" s="10"/>
      <c r="K555" s="2"/>
      <c r="L555" s="2"/>
      <c r="M555" s="2"/>
      <c r="N555" s="3"/>
    </row>
    <row r="556">
      <c r="A556" s="400"/>
      <c r="B556" s="160"/>
      <c r="C556" s="160"/>
      <c r="D556" s="401"/>
      <c r="E556" s="414"/>
      <c r="F556" s="414"/>
      <c r="G556" s="160"/>
      <c r="H556" s="160"/>
      <c r="I556" s="160"/>
      <c r="J556" s="10"/>
      <c r="K556" s="2"/>
      <c r="L556" s="2"/>
      <c r="M556" s="2"/>
      <c r="N556" s="3"/>
    </row>
    <row r="557">
      <c r="A557" s="400"/>
      <c r="B557" s="160"/>
      <c r="C557" s="160"/>
      <c r="D557" s="401"/>
      <c r="E557" s="414"/>
      <c r="F557" s="414"/>
      <c r="G557" s="160"/>
      <c r="H557" s="160"/>
      <c r="I557" s="160"/>
      <c r="J557" s="10"/>
      <c r="K557" s="2"/>
      <c r="L557" s="2"/>
      <c r="M557" s="2"/>
      <c r="N557" s="3"/>
    </row>
    <row r="558">
      <c r="A558" s="400"/>
      <c r="B558" s="160"/>
      <c r="C558" s="160"/>
      <c r="D558" s="401"/>
      <c r="E558" s="414"/>
      <c r="F558" s="414"/>
      <c r="G558" s="160"/>
      <c r="H558" s="160"/>
      <c r="I558" s="160"/>
      <c r="J558" s="10"/>
      <c r="K558" s="2"/>
      <c r="L558" s="2"/>
      <c r="M558" s="2"/>
      <c r="N558" s="3"/>
    </row>
    <row r="559">
      <c r="A559" s="400"/>
      <c r="B559" s="160"/>
      <c r="C559" s="160"/>
      <c r="D559" s="401"/>
      <c r="E559" s="414"/>
      <c r="F559" s="414"/>
      <c r="G559" s="160"/>
      <c r="H559" s="160"/>
      <c r="I559" s="160"/>
      <c r="J559" s="10"/>
      <c r="K559" s="2"/>
      <c r="L559" s="2"/>
      <c r="M559" s="2"/>
      <c r="N559" s="3"/>
    </row>
    <row r="560">
      <c r="A560" s="400"/>
      <c r="B560" s="160"/>
      <c r="C560" s="160"/>
      <c r="D560" s="401"/>
      <c r="E560" s="414"/>
      <c r="F560" s="414"/>
      <c r="G560" s="160"/>
      <c r="H560" s="160"/>
      <c r="I560" s="160"/>
      <c r="J560" s="10"/>
      <c r="K560" s="2"/>
      <c r="L560" s="2"/>
      <c r="M560" s="2"/>
      <c r="N560" s="3"/>
    </row>
    <row r="561">
      <c r="A561" s="400"/>
      <c r="B561" s="160"/>
      <c r="C561" s="160"/>
      <c r="D561" s="401"/>
      <c r="E561" s="414"/>
      <c r="F561" s="414"/>
      <c r="G561" s="160"/>
      <c r="H561" s="160"/>
      <c r="I561" s="160"/>
      <c r="J561" s="10"/>
      <c r="K561" s="2"/>
      <c r="L561" s="2"/>
      <c r="M561" s="2"/>
      <c r="N561" s="3"/>
    </row>
    <row r="562">
      <c r="A562" s="400"/>
      <c r="B562" s="160"/>
      <c r="C562" s="160"/>
      <c r="D562" s="401"/>
      <c r="E562" s="414"/>
      <c r="F562" s="414"/>
      <c r="G562" s="160"/>
      <c r="H562" s="160"/>
      <c r="I562" s="160"/>
      <c r="J562" s="10"/>
      <c r="K562" s="2"/>
      <c r="L562" s="2"/>
      <c r="M562" s="2"/>
      <c r="N562" s="3"/>
    </row>
    <row r="563">
      <c r="A563" s="400"/>
      <c r="B563" s="160"/>
      <c r="C563" s="160"/>
      <c r="D563" s="401"/>
      <c r="E563" s="414"/>
      <c r="F563" s="414"/>
      <c r="G563" s="160"/>
      <c r="H563" s="160"/>
      <c r="I563" s="160"/>
      <c r="J563" s="10"/>
      <c r="K563" s="2"/>
      <c r="L563" s="2"/>
      <c r="M563" s="2"/>
      <c r="N563" s="3"/>
    </row>
    <row r="564">
      <c r="A564" s="400"/>
      <c r="B564" s="160"/>
      <c r="C564" s="160"/>
      <c r="D564" s="401"/>
      <c r="E564" s="414"/>
      <c r="F564" s="414"/>
      <c r="G564" s="160"/>
      <c r="H564" s="160"/>
      <c r="I564" s="160"/>
      <c r="J564" s="10"/>
      <c r="K564" s="2"/>
      <c r="L564" s="2"/>
      <c r="M564" s="2"/>
      <c r="N564" s="3"/>
    </row>
    <row r="565">
      <c r="A565" s="400"/>
      <c r="B565" s="160"/>
      <c r="C565" s="160"/>
      <c r="D565" s="401"/>
      <c r="E565" s="414"/>
      <c r="F565" s="414"/>
      <c r="G565" s="160"/>
      <c r="H565" s="160"/>
      <c r="I565" s="160"/>
      <c r="J565" s="10"/>
      <c r="K565" s="2"/>
      <c r="L565" s="2"/>
      <c r="M565" s="2"/>
      <c r="N565" s="3"/>
    </row>
    <row r="566">
      <c r="A566" s="400"/>
      <c r="B566" s="160"/>
      <c r="C566" s="160"/>
      <c r="D566" s="401"/>
      <c r="E566" s="414"/>
      <c r="F566" s="414"/>
      <c r="G566" s="160"/>
      <c r="H566" s="160"/>
      <c r="I566" s="160"/>
      <c r="J566" s="10"/>
      <c r="K566" s="2"/>
      <c r="L566" s="2"/>
      <c r="M566" s="2"/>
      <c r="N566" s="3"/>
    </row>
    <row r="567">
      <c r="A567" s="400"/>
      <c r="B567" s="160"/>
      <c r="C567" s="160"/>
      <c r="D567" s="401"/>
      <c r="E567" s="414"/>
      <c r="F567" s="414"/>
      <c r="G567" s="160"/>
      <c r="H567" s="160"/>
      <c r="I567" s="160"/>
      <c r="J567" s="10"/>
      <c r="K567" s="2"/>
      <c r="L567" s="2"/>
      <c r="M567" s="2"/>
      <c r="N567" s="3"/>
    </row>
    <row r="568">
      <c r="A568" s="400"/>
      <c r="B568" s="160"/>
      <c r="C568" s="160"/>
      <c r="D568" s="401"/>
      <c r="E568" s="414"/>
      <c r="F568" s="414"/>
      <c r="G568" s="160"/>
      <c r="H568" s="160"/>
      <c r="I568" s="160"/>
      <c r="J568" s="10"/>
      <c r="K568" s="2"/>
      <c r="L568" s="2"/>
      <c r="M568" s="2"/>
      <c r="N568" s="3"/>
    </row>
    <row r="569">
      <c r="A569" s="400"/>
      <c r="B569" s="160"/>
      <c r="C569" s="160"/>
      <c r="D569" s="401"/>
      <c r="E569" s="414"/>
      <c r="F569" s="414"/>
      <c r="G569" s="160"/>
      <c r="H569" s="160"/>
      <c r="I569" s="160"/>
      <c r="J569" s="10"/>
      <c r="K569" s="2"/>
      <c r="L569" s="2"/>
      <c r="M569" s="2"/>
      <c r="N569" s="3"/>
    </row>
    <row r="570">
      <c r="A570" s="400"/>
      <c r="B570" s="160"/>
      <c r="C570" s="160"/>
      <c r="D570" s="401"/>
      <c r="E570" s="414"/>
      <c r="F570" s="414"/>
      <c r="G570" s="160"/>
      <c r="H570" s="160"/>
      <c r="I570" s="160"/>
      <c r="J570" s="10"/>
      <c r="K570" s="2"/>
      <c r="L570" s="2"/>
      <c r="M570" s="2"/>
      <c r="N570" s="3"/>
    </row>
    <row r="571">
      <c r="A571" s="400"/>
      <c r="B571" s="160"/>
      <c r="C571" s="160"/>
      <c r="D571" s="401"/>
      <c r="E571" s="414"/>
      <c r="F571" s="414"/>
      <c r="G571" s="160"/>
      <c r="H571" s="160"/>
      <c r="I571" s="160"/>
      <c r="J571" s="10"/>
      <c r="K571" s="2"/>
      <c r="L571" s="2"/>
      <c r="M571" s="2"/>
      <c r="N571" s="3"/>
    </row>
    <row r="572">
      <c r="A572" s="400"/>
      <c r="B572" s="160"/>
      <c r="C572" s="160"/>
      <c r="D572" s="401"/>
      <c r="E572" s="414"/>
      <c r="F572" s="414"/>
      <c r="G572" s="160"/>
      <c r="H572" s="160"/>
      <c r="I572" s="160"/>
      <c r="J572" s="10"/>
      <c r="K572" s="2"/>
      <c r="L572" s="2"/>
      <c r="M572" s="2"/>
      <c r="N572" s="3"/>
    </row>
    <row r="573">
      <c r="A573" s="400"/>
      <c r="B573" s="160"/>
      <c r="C573" s="160"/>
      <c r="D573" s="401"/>
      <c r="E573" s="414"/>
      <c r="F573" s="414"/>
      <c r="G573" s="160"/>
      <c r="H573" s="160"/>
      <c r="I573" s="160"/>
      <c r="J573" s="10"/>
      <c r="K573" s="2"/>
      <c r="L573" s="2"/>
      <c r="M573" s="2"/>
      <c r="N573" s="3"/>
    </row>
    <row r="574">
      <c r="A574" s="400"/>
      <c r="B574" s="160"/>
      <c r="C574" s="160"/>
      <c r="D574" s="401"/>
      <c r="E574" s="414"/>
      <c r="F574" s="414"/>
      <c r="G574" s="160"/>
      <c r="H574" s="160"/>
      <c r="I574" s="160"/>
      <c r="J574" s="10"/>
      <c r="K574" s="2"/>
      <c r="L574" s="2"/>
      <c r="M574" s="2"/>
      <c r="N574" s="3"/>
    </row>
    <row r="575">
      <c r="A575" s="400"/>
      <c r="B575" s="160"/>
      <c r="C575" s="160"/>
      <c r="D575" s="401"/>
      <c r="E575" s="414"/>
      <c r="F575" s="414"/>
      <c r="G575" s="160"/>
      <c r="H575" s="160"/>
      <c r="I575" s="160"/>
      <c r="J575" s="10"/>
      <c r="K575" s="2"/>
      <c r="L575" s="2"/>
      <c r="M575" s="2"/>
      <c r="N575" s="3"/>
    </row>
    <row r="576">
      <c r="A576" s="400"/>
      <c r="B576" s="160"/>
      <c r="C576" s="160"/>
      <c r="D576" s="401"/>
      <c r="E576" s="414"/>
      <c r="F576" s="414"/>
      <c r="G576" s="160"/>
      <c r="H576" s="160"/>
      <c r="I576" s="160"/>
      <c r="J576" s="10"/>
      <c r="K576" s="2"/>
      <c r="L576" s="2"/>
      <c r="M576" s="2"/>
      <c r="N576" s="3"/>
    </row>
    <row r="577">
      <c r="A577" s="400"/>
      <c r="B577" s="160"/>
      <c r="C577" s="160"/>
      <c r="D577" s="401"/>
      <c r="E577" s="414"/>
      <c r="F577" s="414"/>
      <c r="G577" s="160"/>
      <c r="H577" s="160"/>
      <c r="I577" s="160"/>
      <c r="J577" s="10"/>
      <c r="K577" s="2"/>
      <c r="L577" s="2"/>
      <c r="M577" s="2"/>
      <c r="N577" s="3"/>
    </row>
    <row r="578">
      <c r="A578" s="400"/>
      <c r="B578" s="160"/>
      <c r="C578" s="160"/>
      <c r="D578" s="401"/>
      <c r="E578" s="414"/>
      <c r="F578" s="414"/>
      <c r="G578" s="160"/>
      <c r="H578" s="160"/>
      <c r="I578" s="160"/>
      <c r="J578" s="10"/>
      <c r="K578" s="2"/>
      <c r="L578" s="2"/>
      <c r="M578" s="2"/>
      <c r="N578" s="3"/>
    </row>
    <row r="579">
      <c r="A579" s="400"/>
      <c r="B579" s="160"/>
      <c r="C579" s="160"/>
      <c r="D579" s="401"/>
      <c r="E579" s="414"/>
      <c r="F579" s="414"/>
      <c r="G579" s="160"/>
      <c r="H579" s="160"/>
      <c r="I579" s="160"/>
      <c r="J579" s="10"/>
      <c r="K579" s="2"/>
      <c r="L579" s="2"/>
      <c r="M579" s="2"/>
      <c r="N579" s="3"/>
    </row>
    <row r="580">
      <c r="A580" s="400"/>
      <c r="B580" s="160"/>
      <c r="C580" s="160"/>
      <c r="D580" s="401"/>
      <c r="E580" s="414"/>
      <c r="F580" s="414"/>
      <c r="G580" s="160"/>
      <c r="H580" s="160"/>
      <c r="I580" s="160"/>
      <c r="J580" s="10"/>
      <c r="K580" s="2"/>
      <c r="L580" s="2"/>
      <c r="M580" s="2"/>
      <c r="N580" s="3"/>
    </row>
    <row r="581">
      <c r="A581" s="400"/>
      <c r="B581" s="160"/>
      <c r="C581" s="160"/>
      <c r="D581" s="401"/>
      <c r="E581" s="414"/>
      <c r="F581" s="414"/>
      <c r="G581" s="160"/>
      <c r="H581" s="160"/>
      <c r="I581" s="160"/>
      <c r="J581" s="10"/>
      <c r="K581" s="2"/>
      <c r="L581" s="2"/>
      <c r="M581" s="2"/>
      <c r="N581" s="3"/>
    </row>
    <row r="582">
      <c r="A582" s="400"/>
      <c r="B582" s="160"/>
      <c r="C582" s="160"/>
      <c r="D582" s="401"/>
      <c r="E582" s="414"/>
      <c r="F582" s="414"/>
      <c r="G582" s="160"/>
      <c r="H582" s="160"/>
      <c r="I582" s="160"/>
      <c r="J582" s="10"/>
      <c r="K582" s="2"/>
      <c r="L582" s="2"/>
      <c r="M582" s="2"/>
      <c r="N582" s="3"/>
    </row>
    <row r="583">
      <c r="A583" s="400"/>
      <c r="B583" s="160"/>
      <c r="C583" s="160"/>
      <c r="D583" s="401"/>
      <c r="E583" s="414"/>
      <c r="F583" s="414"/>
      <c r="G583" s="160"/>
      <c r="H583" s="160"/>
      <c r="I583" s="160"/>
      <c r="J583" s="10"/>
      <c r="K583" s="2"/>
      <c r="L583" s="2"/>
      <c r="M583" s="2"/>
      <c r="N583" s="3"/>
    </row>
    <row r="584">
      <c r="A584" s="400"/>
      <c r="B584" s="160"/>
      <c r="C584" s="160"/>
      <c r="D584" s="401"/>
      <c r="E584" s="414"/>
      <c r="F584" s="414"/>
      <c r="G584" s="160"/>
      <c r="H584" s="160"/>
      <c r="I584" s="160"/>
      <c r="J584" s="10"/>
      <c r="K584" s="2"/>
      <c r="L584" s="2"/>
      <c r="M584" s="2"/>
      <c r="N584" s="3"/>
    </row>
    <row r="585">
      <c r="A585" s="400"/>
      <c r="B585" s="160"/>
      <c r="C585" s="160"/>
      <c r="D585" s="401"/>
      <c r="E585" s="414"/>
      <c r="F585" s="414"/>
      <c r="G585" s="160"/>
      <c r="H585" s="160"/>
      <c r="I585" s="160"/>
      <c r="J585" s="10"/>
      <c r="K585" s="2"/>
      <c r="L585" s="2"/>
      <c r="M585" s="2"/>
      <c r="N585" s="3"/>
    </row>
    <row r="586">
      <c r="A586" s="400"/>
      <c r="B586" s="160"/>
      <c r="C586" s="160"/>
      <c r="D586" s="401"/>
      <c r="E586" s="414"/>
      <c r="F586" s="414"/>
      <c r="G586" s="160"/>
      <c r="H586" s="160"/>
      <c r="I586" s="160"/>
      <c r="J586" s="10"/>
      <c r="K586" s="2"/>
      <c r="L586" s="2"/>
      <c r="M586" s="2"/>
      <c r="N586" s="3"/>
    </row>
    <row r="587">
      <c r="A587" s="400"/>
      <c r="B587" s="160"/>
      <c r="C587" s="160"/>
      <c r="D587" s="401"/>
      <c r="E587" s="414"/>
      <c r="F587" s="414"/>
      <c r="G587" s="160"/>
      <c r="H587" s="160"/>
      <c r="I587" s="160"/>
      <c r="J587" s="10"/>
      <c r="K587" s="2"/>
      <c r="L587" s="2"/>
      <c r="M587" s="2"/>
      <c r="N587" s="3"/>
    </row>
    <row r="588">
      <c r="A588" s="400"/>
      <c r="B588" s="160"/>
      <c r="C588" s="160"/>
      <c r="D588" s="401"/>
      <c r="E588" s="414"/>
      <c r="F588" s="414"/>
      <c r="G588" s="160"/>
      <c r="H588" s="160"/>
      <c r="I588" s="160"/>
      <c r="J588" s="10"/>
      <c r="K588" s="2"/>
      <c r="L588" s="2"/>
      <c r="M588" s="2"/>
      <c r="N588" s="3"/>
    </row>
    <row r="589">
      <c r="A589" s="400"/>
      <c r="B589" s="160"/>
      <c r="C589" s="160"/>
      <c r="D589" s="401"/>
      <c r="E589" s="414"/>
      <c r="F589" s="414"/>
      <c r="G589" s="160"/>
      <c r="H589" s="160"/>
      <c r="I589" s="160"/>
      <c r="J589" s="10"/>
      <c r="K589" s="2"/>
      <c r="L589" s="2"/>
      <c r="M589" s="2"/>
      <c r="N589" s="3"/>
    </row>
    <row r="590">
      <c r="A590" s="400"/>
      <c r="B590" s="160"/>
      <c r="C590" s="160"/>
      <c r="D590" s="401"/>
      <c r="E590" s="414"/>
      <c r="F590" s="414"/>
      <c r="G590" s="160"/>
      <c r="H590" s="160"/>
      <c r="I590" s="160"/>
      <c r="J590" s="10"/>
      <c r="K590" s="2"/>
      <c r="L590" s="2"/>
      <c r="M590" s="2"/>
      <c r="N590" s="3"/>
    </row>
    <row r="591">
      <c r="A591" s="400"/>
      <c r="B591" s="160"/>
      <c r="C591" s="160"/>
      <c r="D591" s="401"/>
      <c r="E591" s="414"/>
      <c r="F591" s="414"/>
      <c r="G591" s="160"/>
      <c r="H591" s="160"/>
      <c r="I591" s="160"/>
      <c r="J591" s="10"/>
      <c r="K591" s="2"/>
      <c r="L591" s="2"/>
      <c r="M591" s="2"/>
      <c r="N591" s="3"/>
    </row>
    <row r="592">
      <c r="A592" s="400"/>
      <c r="B592" s="160"/>
      <c r="C592" s="160"/>
      <c r="D592" s="401"/>
      <c r="E592" s="414"/>
      <c r="F592" s="414"/>
      <c r="G592" s="160"/>
      <c r="H592" s="160"/>
      <c r="I592" s="160"/>
      <c r="J592" s="10"/>
      <c r="K592" s="2"/>
      <c r="L592" s="2"/>
      <c r="M592" s="2"/>
      <c r="N592" s="3"/>
    </row>
    <row r="593">
      <c r="A593" s="400"/>
      <c r="B593" s="160"/>
      <c r="C593" s="160"/>
      <c r="D593" s="401"/>
      <c r="E593" s="414"/>
      <c r="F593" s="414"/>
      <c r="G593" s="160"/>
      <c r="H593" s="160"/>
      <c r="I593" s="160"/>
      <c r="J593" s="10"/>
      <c r="K593" s="2"/>
      <c r="L593" s="2"/>
      <c r="M593" s="2"/>
      <c r="N593" s="3"/>
    </row>
    <row r="594">
      <c r="A594" s="400"/>
      <c r="B594" s="160"/>
      <c r="C594" s="160"/>
      <c r="D594" s="401"/>
      <c r="E594" s="414"/>
      <c r="F594" s="414"/>
      <c r="G594" s="160"/>
      <c r="H594" s="160"/>
      <c r="I594" s="160"/>
      <c r="J594" s="10"/>
      <c r="K594" s="2"/>
      <c r="L594" s="2"/>
      <c r="M594" s="2"/>
      <c r="N594" s="3"/>
    </row>
    <row r="595">
      <c r="A595" s="400"/>
      <c r="B595" s="160"/>
      <c r="C595" s="160"/>
      <c r="D595" s="401"/>
      <c r="E595" s="414"/>
      <c r="F595" s="414"/>
      <c r="G595" s="160"/>
      <c r="H595" s="160"/>
      <c r="I595" s="160"/>
      <c r="J595" s="10"/>
      <c r="K595" s="2"/>
      <c r="L595" s="2"/>
      <c r="M595" s="2"/>
      <c r="N595" s="3"/>
    </row>
    <row r="596">
      <c r="A596" s="400"/>
      <c r="B596" s="160"/>
      <c r="C596" s="160"/>
      <c r="D596" s="401"/>
      <c r="E596" s="414"/>
      <c r="F596" s="414"/>
      <c r="G596" s="160"/>
      <c r="H596" s="160"/>
      <c r="I596" s="160"/>
      <c r="J596" s="10"/>
      <c r="K596" s="2"/>
      <c r="L596" s="2"/>
      <c r="M596" s="2"/>
      <c r="N596" s="3"/>
    </row>
    <row r="597">
      <c r="A597" s="400"/>
      <c r="B597" s="160"/>
      <c r="C597" s="160"/>
      <c r="D597" s="401"/>
      <c r="E597" s="414"/>
      <c r="F597" s="414"/>
      <c r="G597" s="160"/>
      <c r="H597" s="160"/>
      <c r="I597" s="160"/>
      <c r="J597" s="10"/>
      <c r="K597" s="2"/>
      <c r="L597" s="2"/>
      <c r="M597" s="2"/>
      <c r="N597" s="3"/>
    </row>
    <row r="598">
      <c r="A598" s="400"/>
      <c r="B598" s="160"/>
      <c r="C598" s="160"/>
      <c r="D598" s="401"/>
      <c r="E598" s="414"/>
      <c r="F598" s="414"/>
      <c r="G598" s="160"/>
      <c r="H598" s="160"/>
      <c r="I598" s="160"/>
      <c r="J598" s="10"/>
      <c r="K598" s="2"/>
      <c r="L598" s="2"/>
      <c r="M598" s="2"/>
      <c r="N598" s="3"/>
    </row>
    <row r="599">
      <c r="A599" s="400"/>
      <c r="B599" s="160"/>
      <c r="C599" s="160"/>
      <c r="D599" s="401"/>
      <c r="E599" s="414"/>
      <c r="F599" s="414"/>
      <c r="G599" s="160"/>
      <c r="H599" s="160"/>
      <c r="I599" s="160"/>
      <c r="J599" s="10"/>
      <c r="K599" s="2"/>
      <c r="L599" s="2"/>
      <c r="M599" s="2"/>
      <c r="N599" s="3"/>
    </row>
    <row r="600">
      <c r="A600" s="400"/>
      <c r="B600" s="160"/>
      <c r="C600" s="160"/>
      <c r="D600" s="401"/>
      <c r="E600" s="414"/>
      <c r="F600" s="414"/>
      <c r="G600" s="160"/>
      <c r="H600" s="160"/>
      <c r="I600" s="160"/>
      <c r="J600" s="10"/>
      <c r="K600" s="2"/>
      <c r="L600" s="2"/>
      <c r="M600" s="2"/>
      <c r="N600" s="3"/>
    </row>
    <row r="601">
      <c r="A601" s="400"/>
      <c r="B601" s="160"/>
      <c r="C601" s="160"/>
      <c r="D601" s="401"/>
      <c r="E601" s="414"/>
      <c r="F601" s="414"/>
      <c r="G601" s="160"/>
      <c r="H601" s="160"/>
      <c r="I601" s="160"/>
      <c r="J601" s="10"/>
      <c r="K601" s="2"/>
      <c r="L601" s="2"/>
      <c r="M601" s="2"/>
      <c r="N601" s="3"/>
    </row>
    <row r="602">
      <c r="A602" s="400"/>
      <c r="B602" s="160"/>
      <c r="C602" s="160"/>
      <c r="D602" s="401"/>
      <c r="E602" s="414"/>
      <c r="F602" s="414"/>
      <c r="G602" s="160"/>
      <c r="H602" s="160"/>
      <c r="I602" s="160"/>
      <c r="J602" s="10"/>
      <c r="K602" s="2"/>
      <c r="L602" s="2"/>
      <c r="M602" s="2"/>
      <c r="N602" s="3"/>
    </row>
    <row r="603">
      <c r="A603" s="400"/>
      <c r="B603" s="160"/>
      <c r="C603" s="160"/>
      <c r="D603" s="401"/>
      <c r="E603" s="414"/>
      <c r="F603" s="414"/>
      <c r="G603" s="160"/>
      <c r="H603" s="160"/>
      <c r="I603" s="160"/>
      <c r="J603" s="10"/>
      <c r="K603" s="2"/>
      <c r="L603" s="2"/>
      <c r="M603" s="2"/>
      <c r="N603" s="3"/>
    </row>
    <row r="604">
      <c r="A604" s="400"/>
      <c r="B604" s="160"/>
      <c r="C604" s="160"/>
      <c r="D604" s="401"/>
      <c r="E604" s="414"/>
      <c r="F604" s="414"/>
      <c r="G604" s="160"/>
      <c r="H604" s="160"/>
      <c r="I604" s="160"/>
      <c r="J604" s="10"/>
      <c r="K604" s="2"/>
      <c r="L604" s="2"/>
      <c r="M604" s="2"/>
      <c r="N604" s="3"/>
    </row>
    <row r="605">
      <c r="A605" s="400"/>
      <c r="B605" s="160"/>
      <c r="C605" s="160"/>
      <c r="D605" s="401"/>
      <c r="E605" s="414"/>
      <c r="F605" s="414"/>
      <c r="G605" s="160"/>
      <c r="H605" s="160"/>
      <c r="I605" s="160"/>
      <c r="J605" s="10"/>
      <c r="K605" s="2"/>
      <c r="L605" s="2"/>
      <c r="M605" s="2"/>
      <c r="N605" s="3"/>
    </row>
    <row r="606">
      <c r="A606" s="400"/>
      <c r="B606" s="160"/>
      <c r="C606" s="160"/>
      <c r="D606" s="401"/>
      <c r="E606" s="414"/>
      <c r="F606" s="414"/>
      <c r="G606" s="160"/>
      <c r="H606" s="160"/>
      <c r="I606" s="160"/>
      <c r="J606" s="10"/>
      <c r="K606" s="2"/>
      <c r="L606" s="2"/>
      <c r="M606" s="2"/>
      <c r="N606" s="3"/>
    </row>
    <row r="607">
      <c r="A607" s="400"/>
      <c r="B607" s="160"/>
      <c r="C607" s="160"/>
      <c r="D607" s="401"/>
      <c r="E607" s="414"/>
      <c r="F607" s="414"/>
      <c r="G607" s="160"/>
      <c r="H607" s="160"/>
      <c r="I607" s="160"/>
      <c r="J607" s="10"/>
      <c r="K607" s="2"/>
      <c r="L607" s="2"/>
      <c r="M607" s="2"/>
      <c r="N607" s="3"/>
    </row>
    <row r="608">
      <c r="A608" s="400"/>
      <c r="B608" s="160"/>
      <c r="C608" s="160"/>
      <c r="D608" s="401"/>
      <c r="E608" s="414"/>
      <c r="F608" s="414"/>
      <c r="G608" s="160"/>
      <c r="H608" s="160"/>
      <c r="I608" s="160"/>
      <c r="J608" s="10"/>
      <c r="K608" s="2"/>
      <c r="L608" s="2"/>
      <c r="M608" s="2"/>
      <c r="N608" s="3"/>
    </row>
    <row r="609">
      <c r="A609" s="400"/>
      <c r="B609" s="160"/>
      <c r="C609" s="160"/>
      <c r="D609" s="401"/>
      <c r="E609" s="414"/>
      <c r="F609" s="414"/>
      <c r="G609" s="160"/>
      <c r="H609" s="160"/>
      <c r="I609" s="160"/>
      <c r="J609" s="10"/>
      <c r="K609" s="2"/>
      <c r="L609" s="2"/>
      <c r="M609" s="2"/>
      <c r="N609" s="3"/>
    </row>
    <row r="610">
      <c r="A610" s="400"/>
      <c r="B610" s="160"/>
      <c r="C610" s="160"/>
      <c r="D610" s="401"/>
      <c r="E610" s="414"/>
      <c r="F610" s="414"/>
      <c r="G610" s="160"/>
      <c r="H610" s="160"/>
      <c r="I610" s="160"/>
      <c r="J610" s="10"/>
      <c r="K610" s="2"/>
      <c r="L610" s="2"/>
      <c r="M610" s="2"/>
      <c r="N610" s="3"/>
    </row>
    <row r="611">
      <c r="A611" s="400"/>
      <c r="B611" s="160"/>
      <c r="C611" s="160"/>
      <c r="D611" s="401"/>
      <c r="E611" s="414"/>
      <c r="F611" s="414"/>
      <c r="G611" s="160"/>
      <c r="H611" s="160"/>
      <c r="I611" s="160"/>
      <c r="J611" s="10"/>
      <c r="K611" s="2"/>
      <c r="L611" s="2"/>
      <c r="M611" s="2"/>
      <c r="N611" s="3"/>
    </row>
    <row r="612">
      <c r="A612" s="400"/>
      <c r="B612" s="160"/>
      <c r="C612" s="160"/>
      <c r="D612" s="401"/>
      <c r="E612" s="414"/>
      <c r="F612" s="414"/>
      <c r="G612" s="160"/>
      <c r="H612" s="160"/>
      <c r="I612" s="160"/>
      <c r="J612" s="10"/>
      <c r="K612" s="2"/>
      <c r="L612" s="2"/>
      <c r="M612" s="2"/>
      <c r="N612" s="3"/>
    </row>
    <row r="613">
      <c r="A613" s="400"/>
      <c r="B613" s="160"/>
      <c r="C613" s="160"/>
      <c r="D613" s="401"/>
      <c r="E613" s="414"/>
      <c r="F613" s="414"/>
      <c r="G613" s="160"/>
      <c r="H613" s="160"/>
      <c r="I613" s="160"/>
      <c r="J613" s="10"/>
      <c r="K613" s="2"/>
      <c r="L613" s="2"/>
      <c r="M613" s="2"/>
      <c r="N613" s="3"/>
    </row>
    <row r="614">
      <c r="A614" s="400"/>
      <c r="B614" s="160"/>
      <c r="C614" s="160"/>
      <c r="D614" s="401"/>
      <c r="E614" s="414"/>
      <c r="F614" s="414"/>
      <c r="G614" s="160"/>
      <c r="H614" s="160"/>
      <c r="I614" s="160"/>
      <c r="J614" s="10"/>
      <c r="K614" s="2"/>
      <c r="L614" s="2"/>
      <c r="M614" s="2"/>
      <c r="N614" s="3"/>
    </row>
    <row r="615">
      <c r="A615" s="400"/>
      <c r="B615" s="160"/>
      <c r="C615" s="160"/>
      <c r="D615" s="401"/>
      <c r="E615" s="414"/>
      <c r="F615" s="414"/>
      <c r="G615" s="160"/>
      <c r="H615" s="160"/>
      <c r="I615" s="160"/>
      <c r="J615" s="10"/>
      <c r="K615" s="2"/>
      <c r="L615" s="2"/>
      <c r="M615" s="2"/>
      <c r="N615" s="3"/>
    </row>
    <row r="616">
      <c r="A616" s="400"/>
      <c r="B616" s="160"/>
      <c r="C616" s="160"/>
      <c r="D616" s="401"/>
      <c r="E616" s="414"/>
      <c r="F616" s="414"/>
      <c r="G616" s="160"/>
      <c r="H616" s="160"/>
      <c r="I616" s="160"/>
      <c r="J616" s="10"/>
      <c r="K616" s="2"/>
      <c r="L616" s="2"/>
      <c r="M616" s="2"/>
      <c r="N616" s="3"/>
    </row>
    <row r="617">
      <c r="A617" s="400"/>
      <c r="B617" s="160"/>
      <c r="C617" s="160"/>
      <c r="D617" s="401"/>
      <c r="E617" s="414"/>
      <c r="F617" s="414"/>
      <c r="G617" s="160"/>
      <c r="H617" s="160"/>
      <c r="I617" s="160"/>
      <c r="J617" s="10"/>
      <c r="K617" s="2"/>
      <c r="L617" s="2"/>
      <c r="M617" s="2"/>
      <c r="N617" s="3"/>
    </row>
    <row r="618">
      <c r="A618" s="400"/>
      <c r="B618" s="160"/>
      <c r="C618" s="160"/>
      <c r="D618" s="401"/>
      <c r="E618" s="414"/>
      <c r="F618" s="414"/>
      <c r="G618" s="160"/>
      <c r="H618" s="160"/>
      <c r="I618" s="160"/>
      <c r="J618" s="10"/>
      <c r="K618" s="2"/>
      <c r="L618" s="2"/>
      <c r="M618" s="2"/>
      <c r="N618" s="3"/>
    </row>
    <row r="619">
      <c r="A619" s="400"/>
      <c r="B619" s="160"/>
      <c r="C619" s="160"/>
      <c r="D619" s="401"/>
      <c r="E619" s="414"/>
      <c r="F619" s="414"/>
      <c r="G619" s="160"/>
      <c r="H619" s="160"/>
      <c r="I619" s="160"/>
      <c r="J619" s="10"/>
      <c r="K619" s="2"/>
      <c r="L619" s="2"/>
      <c r="M619" s="2"/>
      <c r="N619" s="3"/>
    </row>
    <row r="620">
      <c r="A620" s="400"/>
      <c r="B620" s="160"/>
      <c r="C620" s="160"/>
      <c r="D620" s="401"/>
      <c r="E620" s="414"/>
      <c r="F620" s="414"/>
      <c r="G620" s="160"/>
      <c r="H620" s="160"/>
      <c r="I620" s="160"/>
      <c r="J620" s="10"/>
      <c r="K620" s="2"/>
      <c r="L620" s="2"/>
      <c r="M620" s="2"/>
      <c r="N620" s="3"/>
    </row>
    <row r="621">
      <c r="A621" s="400"/>
      <c r="B621" s="160"/>
      <c r="C621" s="160"/>
      <c r="D621" s="401"/>
      <c r="E621" s="414"/>
      <c r="F621" s="414"/>
      <c r="G621" s="160"/>
      <c r="H621" s="160"/>
      <c r="I621" s="160"/>
      <c r="J621" s="10"/>
      <c r="K621" s="2"/>
      <c r="L621" s="2"/>
      <c r="M621" s="2"/>
      <c r="N621" s="3"/>
    </row>
    <row r="622">
      <c r="A622" s="400"/>
      <c r="B622" s="160"/>
      <c r="C622" s="160"/>
      <c r="D622" s="401"/>
      <c r="E622" s="414"/>
      <c r="F622" s="414"/>
      <c r="G622" s="160"/>
      <c r="H622" s="160"/>
      <c r="I622" s="160"/>
      <c r="J622" s="10"/>
      <c r="K622" s="2"/>
      <c r="L622" s="2"/>
      <c r="M622" s="2"/>
      <c r="N622" s="3"/>
    </row>
    <row r="623">
      <c r="A623" s="400"/>
      <c r="B623" s="160"/>
      <c r="C623" s="160"/>
      <c r="D623" s="401"/>
      <c r="E623" s="414"/>
      <c r="F623" s="414"/>
      <c r="G623" s="160"/>
      <c r="H623" s="160"/>
      <c r="I623" s="160"/>
      <c r="J623" s="10"/>
      <c r="K623" s="2"/>
      <c r="L623" s="2"/>
      <c r="M623" s="2"/>
      <c r="N623" s="3"/>
    </row>
    <row r="624">
      <c r="A624" s="400"/>
      <c r="B624" s="160"/>
      <c r="C624" s="160"/>
      <c r="D624" s="401"/>
      <c r="E624" s="414"/>
      <c r="F624" s="414"/>
      <c r="G624" s="160"/>
      <c r="H624" s="160"/>
      <c r="I624" s="160"/>
      <c r="J624" s="10"/>
      <c r="K624" s="2"/>
      <c r="L624" s="2"/>
      <c r="M624" s="2"/>
      <c r="N624" s="3"/>
    </row>
    <row r="625">
      <c r="A625" s="400"/>
      <c r="B625" s="160"/>
      <c r="C625" s="160"/>
      <c r="D625" s="401"/>
      <c r="E625" s="414"/>
      <c r="F625" s="414"/>
      <c r="G625" s="160"/>
      <c r="H625" s="160"/>
      <c r="I625" s="160"/>
      <c r="J625" s="10"/>
      <c r="K625" s="2"/>
      <c r="L625" s="2"/>
      <c r="M625" s="2"/>
      <c r="N625" s="3"/>
    </row>
    <row r="626">
      <c r="A626" s="400"/>
      <c r="B626" s="160"/>
      <c r="C626" s="160"/>
      <c r="D626" s="401"/>
      <c r="E626" s="414"/>
      <c r="F626" s="414"/>
      <c r="G626" s="160"/>
      <c r="H626" s="160"/>
      <c r="I626" s="160"/>
      <c r="J626" s="10"/>
      <c r="K626" s="2"/>
      <c r="L626" s="2"/>
      <c r="M626" s="2"/>
      <c r="N626" s="3"/>
    </row>
    <row r="627">
      <c r="A627" s="400"/>
      <c r="B627" s="160"/>
      <c r="C627" s="160"/>
      <c r="D627" s="401"/>
      <c r="E627" s="414"/>
      <c r="F627" s="414"/>
      <c r="G627" s="160"/>
      <c r="H627" s="160"/>
      <c r="I627" s="160"/>
      <c r="J627" s="10"/>
      <c r="K627" s="2"/>
      <c r="L627" s="2"/>
      <c r="M627" s="2"/>
      <c r="N627" s="3"/>
    </row>
    <row r="628">
      <c r="A628" s="400"/>
      <c r="B628" s="160"/>
      <c r="C628" s="160"/>
      <c r="D628" s="401"/>
      <c r="E628" s="414"/>
      <c r="F628" s="414"/>
      <c r="G628" s="160"/>
      <c r="H628" s="160"/>
      <c r="I628" s="160"/>
      <c r="J628" s="10"/>
      <c r="K628" s="2"/>
      <c r="L628" s="2"/>
      <c r="M628" s="2"/>
      <c r="N628" s="3"/>
    </row>
    <row r="629">
      <c r="A629" s="400"/>
      <c r="B629" s="160"/>
      <c r="C629" s="160"/>
      <c r="D629" s="401"/>
      <c r="E629" s="414"/>
      <c r="F629" s="414"/>
      <c r="G629" s="160"/>
      <c r="H629" s="160"/>
      <c r="I629" s="160"/>
      <c r="J629" s="10"/>
      <c r="K629" s="2"/>
      <c r="L629" s="2"/>
      <c r="M629" s="2"/>
      <c r="N629" s="3"/>
    </row>
    <row r="630">
      <c r="A630" s="400"/>
      <c r="B630" s="160"/>
      <c r="C630" s="160"/>
      <c r="D630" s="401"/>
      <c r="E630" s="414"/>
      <c r="F630" s="414"/>
      <c r="G630" s="160"/>
      <c r="H630" s="160"/>
      <c r="I630" s="160"/>
      <c r="J630" s="10"/>
      <c r="K630" s="2"/>
      <c r="L630" s="2"/>
      <c r="M630" s="2"/>
      <c r="N630" s="3"/>
    </row>
    <row r="631">
      <c r="A631" s="400"/>
      <c r="B631" s="160"/>
      <c r="C631" s="160"/>
      <c r="D631" s="401"/>
      <c r="E631" s="414"/>
      <c r="F631" s="414"/>
      <c r="G631" s="160"/>
      <c r="H631" s="160"/>
      <c r="I631" s="160"/>
      <c r="J631" s="10"/>
      <c r="K631" s="2"/>
      <c r="L631" s="2"/>
      <c r="M631" s="2"/>
      <c r="N631" s="3"/>
    </row>
    <row r="632">
      <c r="A632" s="400"/>
      <c r="B632" s="160"/>
      <c r="C632" s="160"/>
      <c r="D632" s="401"/>
      <c r="E632" s="414"/>
      <c r="F632" s="414"/>
      <c r="G632" s="160"/>
      <c r="H632" s="160"/>
      <c r="I632" s="160"/>
      <c r="J632" s="10"/>
      <c r="K632" s="2"/>
      <c r="L632" s="2"/>
      <c r="M632" s="2"/>
      <c r="N632" s="3"/>
    </row>
    <row r="633">
      <c r="A633" s="400"/>
      <c r="B633" s="160"/>
      <c r="C633" s="160"/>
      <c r="D633" s="401"/>
      <c r="E633" s="414"/>
      <c r="F633" s="414"/>
      <c r="G633" s="160"/>
      <c r="H633" s="160"/>
      <c r="I633" s="160"/>
      <c r="J633" s="10"/>
      <c r="K633" s="2"/>
      <c r="L633" s="2"/>
      <c r="M633" s="2"/>
      <c r="N633" s="3"/>
    </row>
    <row r="634">
      <c r="A634" s="400"/>
      <c r="B634" s="160"/>
      <c r="C634" s="160"/>
      <c r="D634" s="401"/>
      <c r="E634" s="414"/>
      <c r="F634" s="414"/>
      <c r="G634" s="160"/>
      <c r="H634" s="160"/>
      <c r="I634" s="160"/>
      <c r="J634" s="10"/>
      <c r="K634" s="2"/>
      <c r="L634" s="2"/>
      <c r="M634" s="2"/>
      <c r="N634" s="3"/>
    </row>
    <row r="635">
      <c r="A635" s="400"/>
      <c r="B635" s="160"/>
      <c r="C635" s="160"/>
      <c r="D635" s="401"/>
      <c r="E635" s="414"/>
      <c r="F635" s="414"/>
      <c r="G635" s="160"/>
      <c r="H635" s="160"/>
      <c r="I635" s="160"/>
      <c r="J635" s="10"/>
      <c r="K635" s="2"/>
      <c r="L635" s="2"/>
      <c r="M635" s="2"/>
      <c r="N635" s="3"/>
    </row>
    <row r="636">
      <c r="A636" s="400"/>
      <c r="B636" s="160"/>
      <c r="C636" s="160"/>
      <c r="D636" s="401"/>
      <c r="E636" s="414"/>
      <c r="F636" s="414"/>
      <c r="G636" s="160"/>
      <c r="H636" s="160"/>
      <c r="I636" s="160"/>
      <c r="J636" s="10"/>
      <c r="K636" s="2"/>
      <c r="L636" s="2"/>
      <c r="M636" s="2"/>
      <c r="N636" s="3"/>
    </row>
    <row r="637">
      <c r="A637" s="400"/>
      <c r="B637" s="160"/>
      <c r="C637" s="160"/>
      <c r="D637" s="401"/>
      <c r="E637" s="414"/>
      <c r="F637" s="414"/>
      <c r="G637" s="160"/>
      <c r="H637" s="160"/>
      <c r="I637" s="160"/>
      <c r="J637" s="10"/>
      <c r="K637" s="2"/>
      <c r="L637" s="2"/>
      <c r="M637" s="2"/>
      <c r="N637" s="3"/>
    </row>
    <row r="638">
      <c r="A638" s="400"/>
      <c r="B638" s="160"/>
      <c r="C638" s="160"/>
      <c r="D638" s="401"/>
      <c r="E638" s="414"/>
      <c r="F638" s="414"/>
      <c r="G638" s="160"/>
      <c r="H638" s="160"/>
      <c r="I638" s="160"/>
      <c r="J638" s="10"/>
      <c r="K638" s="2"/>
      <c r="L638" s="2"/>
      <c r="M638" s="2"/>
      <c r="N638" s="3"/>
    </row>
    <row r="639">
      <c r="A639" s="400"/>
      <c r="B639" s="160"/>
      <c r="C639" s="160"/>
      <c r="D639" s="401"/>
      <c r="E639" s="414"/>
      <c r="F639" s="414"/>
      <c r="G639" s="160"/>
      <c r="H639" s="160"/>
      <c r="I639" s="160"/>
      <c r="J639" s="10"/>
      <c r="K639" s="2"/>
      <c r="L639" s="2"/>
      <c r="M639" s="2"/>
      <c r="N639" s="3"/>
    </row>
    <row r="640">
      <c r="A640" s="400"/>
      <c r="B640" s="160"/>
      <c r="C640" s="160"/>
      <c r="D640" s="401"/>
      <c r="E640" s="414"/>
      <c r="F640" s="414"/>
      <c r="G640" s="160"/>
      <c r="H640" s="160"/>
      <c r="I640" s="160"/>
      <c r="J640" s="10"/>
      <c r="K640" s="2"/>
      <c r="L640" s="2"/>
      <c r="M640" s="2"/>
      <c r="N640" s="3"/>
    </row>
    <row r="641">
      <c r="A641" s="400"/>
      <c r="B641" s="160"/>
      <c r="C641" s="160"/>
      <c r="D641" s="401"/>
      <c r="E641" s="414"/>
      <c r="F641" s="414"/>
      <c r="G641" s="160"/>
      <c r="H641" s="160"/>
      <c r="I641" s="160"/>
      <c r="J641" s="10"/>
      <c r="K641" s="2"/>
      <c r="L641" s="2"/>
      <c r="M641" s="2"/>
      <c r="N641" s="3"/>
    </row>
    <row r="642">
      <c r="A642" s="400"/>
      <c r="B642" s="160"/>
      <c r="C642" s="160"/>
      <c r="D642" s="401"/>
      <c r="E642" s="414"/>
      <c r="F642" s="414"/>
      <c r="G642" s="160"/>
      <c r="H642" s="160"/>
      <c r="I642" s="160"/>
      <c r="J642" s="10"/>
      <c r="K642" s="2"/>
      <c r="L642" s="2"/>
      <c r="M642" s="2"/>
      <c r="N642" s="3"/>
    </row>
    <row r="643">
      <c r="A643" s="400"/>
      <c r="B643" s="160"/>
      <c r="C643" s="160"/>
      <c r="D643" s="401"/>
      <c r="E643" s="414"/>
      <c r="F643" s="414"/>
      <c r="G643" s="160"/>
      <c r="H643" s="160"/>
      <c r="I643" s="160"/>
      <c r="J643" s="10"/>
      <c r="K643" s="2"/>
      <c r="L643" s="2"/>
      <c r="M643" s="2"/>
      <c r="N643" s="3"/>
    </row>
    <row r="644">
      <c r="A644" s="400"/>
      <c r="B644" s="160"/>
      <c r="C644" s="160"/>
      <c r="D644" s="401"/>
      <c r="E644" s="414"/>
      <c r="F644" s="414"/>
      <c r="G644" s="160"/>
      <c r="H644" s="160"/>
      <c r="I644" s="160"/>
      <c r="J644" s="10"/>
      <c r="K644" s="2"/>
      <c r="L644" s="2"/>
      <c r="M644" s="2"/>
      <c r="N644" s="3"/>
    </row>
    <row r="645">
      <c r="A645" s="400"/>
      <c r="B645" s="160"/>
      <c r="C645" s="160"/>
      <c r="D645" s="401"/>
      <c r="E645" s="414"/>
      <c r="F645" s="414"/>
      <c r="G645" s="160"/>
      <c r="H645" s="160"/>
      <c r="I645" s="160"/>
      <c r="J645" s="10"/>
      <c r="K645" s="2"/>
      <c r="L645" s="2"/>
      <c r="M645" s="2"/>
      <c r="N645" s="3"/>
    </row>
    <row r="646">
      <c r="A646" s="400"/>
      <c r="B646" s="160"/>
      <c r="C646" s="160"/>
      <c r="D646" s="401"/>
      <c r="E646" s="414"/>
      <c r="F646" s="414"/>
      <c r="G646" s="160"/>
      <c r="H646" s="160"/>
      <c r="I646" s="160"/>
      <c r="J646" s="10"/>
      <c r="K646" s="2"/>
      <c r="L646" s="2"/>
      <c r="M646" s="2"/>
      <c r="N646" s="3"/>
    </row>
    <row r="647">
      <c r="A647" s="400"/>
      <c r="B647" s="160"/>
      <c r="C647" s="160"/>
      <c r="D647" s="401"/>
      <c r="E647" s="414"/>
      <c r="F647" s="414"/>
      <c r="G647" s="160"/>
      <c r="H647" s="160"/>
      <c r="I647" s="160"/>
      <c r="J647" s="10"/>
      <c r="K647" s="2"/>
      <c r="L647" s="2"/>
      <c r="M647" s="2"/>
      <c r="N647" s="3"/>
    </row>
    <row r="648">
      <c r="A648" s="400"/>
      <c r="B648" s="160"/>
      <c r="C648" s="160"/>
      <c r="D648" s="401"/>
      <c r="E648" s="414"/>
      <c r="F648" s="414"/>
      <c r="G648" s="160"/>
      <c r="H648" s="160"/>
      <c r="I648" s="160"/>
      <c r="J648" s="10"/>
      <c r="K648" s="2"/>
      <c r="L648" s="2"/>
      <c r="M648" s="2"/>
      <c r="N648" s="3"/>
    </row>
    <row r="649">
      <c r="A649" s="400"/>
      <c r="B649" s="160"/>
      <c r="C649" s="160"/>
      <c r="D649" s="401"/>
      <c r="E649" s="414"/>
      <c r="F649" s="414"/>
      <c r="G649" s="160"/>
      <c r="H649" s="160"/>
      <c r="I649" s="160"/>
      <c r="J649" s="10"/>
      <c r="K649" s="2"/>
      <c r="L649" s="2"/>
      <c r="M649" s="2"/>
      <c r="N649" s="3"/>
    </row>
    <row r="650">
      <c r="A650" s="400"/>
      <c r="B650" s="160"/>
      <c r="C650" s="160"/>
      <c r="D650" s="401"/>
      <c r="E650" s="414"/>
      <c r="F650" s="414"/>
      <c r="G650" s="160"/>
      <c r="H650" s="160"/>
      <c r="I650" s="160"/>
      <c r="J650" s="10"/>
      <c r="K650" s="2"/>
      <c r="L650" s="2"/>
      <c r="M650" s="2"/>
      <c r="N650" s="3"/>
    </row>
    <row r="651">
      <c r="A651" s="400"/>
      <c r="B651" s="160"/>
      <c r="C651" s="160"/>
      <c r="D651" s="401"/>
      <c r="E651" s="414"/>
      <c r="F651" s="414"/>
      <c r="G651" s="160"/>
      <c r="H651" s="160"/>
      <c r="I651" s="160"/>
      <c r="J651" s="10"/>
      <c r="K651" s="2"/>
      <c r="L651" s="2"/>
      <c r="M651" s="2"/>
      <c r="N651" s="3"/>
    </row>
    <row r="652">
      <c r="A652" s="400"/>
      <c r="B652" s="160"/>
      <c r="C652" s="160"/>
      <c r="D652" s="401"/>
      <c r="E652" s="414"/>
      <c r="F652" s="414"/>
      <c r="G652" s="160"/>
      <c r="H652" s="160"/>
      <c r="I652" s="160"/>
      <c r="J652" s="10"/>
      <c r="K652" s="2"/>
      <c r="L652" s="2"/>
      <c r="M652" s="2"/>
      <c r="N652" s="3"/>
    </row>
    <row r="653">
      <c r="A653" s="400"/>
      <c r="B653" s="160"/>
      <c r="C653" s="160"/>
      <c r="D653" s="401"/>
      <c r="E653" s="414"/>
      <c r="F653" s="414"/>
      <c r="G653" s="160"/>
      <c r="H653" s="160"/>
      <c r="I653" s="160"/>
      <c r="J653" s="10"/>
      <c r="K653" s="2"/>
      <c r="L653" s="2"/>
      <c r="M653" s="2"/>
      <c r="N653" s="3"/>
    </row>
    <row r="654">
      <c r="A654" s="400"/>
      <c r="B654" s="160"/>
      <c r="C654" s="160"/>
      <c r="D654" s="401"/>
      <c r="E654" s="414"/>
      <c r="F654" s="414"/>
      <c r="G654" s="160"/>
      <c r="H654" s="160"/>
      <c r="I654" s="160"/>
      <c r="J654" s="10"/>
      <c r="K654" s="2"/>
      <c r="L654" s="2"/>
      <c r="M654" s="2"/>
      <c r="N654" s="3"/>
    </row>
    <row r="655">
      <c r="A655" s="400"/>
      <c r="B655" s="160"/>
      <c r="C655" s="160"/>
      <c r="D655" s="401"/>
      <c r="E655" s="414"/>
      <c r="F655" s="414"/>
      <c r="G655" s="160"/>
      <c r="H655" s="160"/>
      <c r="I655" s="160"/>
      <c r="J655" s="10"/>
      <c r="K655" s="2"/>
      <c r="L655" s="2"/>
      <c r="M655" s="2"/>
      <c r="N655" s="3"/>
    </row>
    <row r="656">
      <c r="A656" s="400"/>
      <c r="B656" s="160"/>
      <c r="C656" s="160"/>
      <c r="D656" s="401"/>
      <c r="E656" s="414"/>
      <c r="F656" s="414"/>
      <c r="G656" s="160"/>
      <c r="H656" s="160"/>
      <c r="I656" s="160"/>
      <c r="J656" s="10"/>
      <c r="K656" s="2"/>
      <c r="L656" s="2"/>
      <c r="M656" s="2"/>
      <c r="N656" s="3"/>
    </row>
    <row r="657">
      <c r="A657" s="400"/>
      <c r="B657" s="160"/>
      <c r="C657" s="160"/>
      <c r="D657" s="401"/>
      <c r="E657" s="414"/>
      <c r="F657" s="414"/>
      <c r="G657" s="160"/>
      <c r="H657" s="160"/>
      <c r="I657" s="160"/>
      <c r="J657" s="10"/>
      <c r="K657" s="2"/>
      <c r="L657" s="2"/>
      <c r="M657" s="2"/>
      <c r="N657" s="3"/>
    </row>
    <row r="658">
      <c r="A658" s="400"/>
      <c r="B658" s="160"/>
      <c r="C658" s="160"/>
      <c r="D658" s="401"/>
      <c r="E658" s="414"/>
      <c r="F658" s="414"/>
      <c r="G658" s="160"/>
      <c r="H658" s="160"/>
      <c r="I658" s="160"/>
      <c r="J658" s="10"/>
      <c r="K658" s="2"/>
      <c r="L658" s="2"/>
      <c r="M658" s="2"/>
      <c r="N658" s="3"/>
    </row>
    <row r="659">
      <c r="A659" s="400"/>
      <c r="B659" s="160"/>
      <c r="C659" s="160"/>
      <c r="D659" s="401"/>
      <c r="E659" s="414"/>
      <c r="F659" s="414"/>
      <c r="G659" s="160"/>
      <c r="H659" s="160"/>
      <c r="I659" s="160"/>
      <c r="J659" s="10"/>
      <c r="K659" s="2"/>
      <c r="L659" s="2"/>
      <c r="M659" s="2"/>
      <c r="N659" s="3"/>
    </row>
    <row r="660">
      <c r="A660" s="400"/>
      <c r="B660" s="160"/>
      <c r="C660" s="160"/>
      <c r="D660" s="401"/>
      <c r="E660" s="414"/>
      <c r="F660" s="414"/>
      <c r="G660" s="160"/>
      <c r="H660" s="160"/>
      <c r="I660" s="160"/>
      <c r="J660" s="10"/>
      <c r="K660" s="2"/>
      <c r="L660" s="2"/>
      <c r="M660" s="2"/>
      <c r="N660" s="3"/>
    </row>
    <row r="661">
      <c r="A661" s="400"/>
      <c r="B661" s="160"/>
      <c r="C661" s="160"/>
      <c r="D661" s="401"/>
      <c r="E661" s="414"/>
      <c r="F661" s="414"/>
      <c r="G661" s="160"/>
      <c r="H661" s="160"/>
      <c r="I661" s="160"/>
      <c r="J661" s="10"/>
      <c r="K661" s="2"/>
      <c r="L661" s="2"/>
      <c r="M661" s="2"/>
      <c r="N661" s="3"/>
    </row>
    <row r="662">
      <c r="A662" s="400"/>
      <c r="B662" s="160"/>
      <c r="C662" s="160"/>
      <c r="D662" s="401"/>
      <c r="E662" s="414"/>
      <c r="F662" s="414"/>
      <c r="G662" s="160"/>
      <c r="H662" s="160"/>
      <c r="I662" s="160"/>
      <c r="J662" s="10"/>
      <c r="K662" s="2"/>
      <c r="L662" s="2"/>
      <c r="M662" s="2"/>
      <c r="N662" s="3"/>
    </row>
    <row r="663">
      <c r="A663" s="400"/>
      <c r="B663" s="160"/>
      <c r="C663" s="160"/>
      <c r="D663" s="401"/>
      <c r="E663" s="414"/>
      <c r="F663" s="414"/>
      <c r="G663" s="160"/>
      <c r="H663" s="160"/>
      <c r="I663" s="160"/>
      <c r="J663" s="10"/>
      <c r="K663" s="2"/>
      <c r="L663" s="2"/>
      <c r="M663" s="2"/>
      <c r="N663" s="3"/>
    </row>
    <row r="664">
      <c r="A664" s="400"/>
      <c r="B664" s="160"/>
      <c r="C664" s="160"/>
      <c r="D664" s="401"/>
      <c r="E664" s="414"/>
      <c r="F664" s="414"/>
      <c r="G664" s="160"/>
      <c r="H664" s="160"/>
      <c r="I664" s="160"/>
      <c r="J664" s="10"/>
      <c r="K664" s="2"/>
      <c r="L664" s="2"/>
      <c r="M664" s="2"/>
      <c r="N664" s="3"/>
    </row>
    <row r="665">
      <c r="A665" s="400"/>
      <c r="B665" s="160"/>
      <c r="C665" s="160"/>
      <c r="D665" s="401"/>
      <c r="E665" s="414"/>
      <c r="F665" s="414"/>
      <c r="G665" s="160"/>
      <c r="H665" s="160"/>
      <c r="I665" s="160"/>
      <c r="J665" s="10"/>
      <c r="K665" s="2"/>
      <c r="L665" s="2"/>
      <c r="M665" s="2"/>
      <c r="N665" s="3"/>
    </row>
    <row r="666">
      <c r="A666" s="400"/>
      <c r="B666" s="160"/>
      <c r="C666" s="160"/>
      <c r="D666" s="401"/>
      <c r="E666" s="414"/>
      <c r="F666" s="414"/>
      <c r="G666" s="160"/>
      <c r="H666" s="160"/>
      <c r="I666" s="160"/>
      <c r="J666" s="10"/>
      <c r="K666" s="2"/>
      <c r="L666" s="2"/>
      <c r="M666" s="2"/>
      <c r="N666" s="3"/>
    </row>
    <row r="667">
      <c r="A667" s="400"/>
      <c r="B667" s="160"/>
      <c r="C667" s="160"/>
      <c r="D667" s="401"/>
      <c r="E667" s="414"/>
      <c r="F667" s="414"/>
      <c r="G667" s="160"/>
      <c r="H667" s="160"/>
      <c r="I667" s="160"/>
      <c r="J667" s="10"/>
      <c r="K667" s="2"/>
      <c r="L667" s="2"/>
      <c r="M667" s="2"/>
      <c r="N667" s="3"/>
    </row>
    <row r="668">
      <c r="A668" s="400"/>
      <c r="B668" s="160"/>
      <c r="C668" s="160"/>
      <c r="D668" s="401"/>
      <c r="E668" s="414"/>
      <c r="F668" s="414"/>
      <c r="G668" s="160"/>
      <c r="H668" s="160"/>
      <c r="I668" s="160"/>
      <c r="J668" s="10"/>
      <c r="K668" s="2"/>
      <c r="L668" s="2"/>
      <c r="M668" s="2"/>
      <c r="N668" s="3"/>
    </row>
    <row r="669">
      <c r="A669" s="400"/>
      <c r="B669" s="160"/>
      <c r="C669" s="160"/>
      <c r="D669" s="401"/>
      <c r="E669" s="414"/>
      <c r="F669" s="414"/>
      <c r="G669" s="160"/>
      <c r="H669" s="160"/>
      <c r="I669" s="160"/>
      <c r="J669" s="10"/>
      <c r="K669" s="2"/>
      <c r="L669" s="2"/>
      <c r="M669" s="2"/>
      <c r="N669" s="3"/>
    </row>
    <row r="670">
      <c r="A670" s="400"/>
      <c r="B670" s="160"/>
      <c r="C670" s="160"/>
      <c r="D670" s="401"/>
      <c r="E670" s="414"/>
      <c r="F670" s="414"/>
      <c r="G670" s="160"/>
      <c r="H670" s="160"/>
      <c r="I670" s="160"/>
      <c r="J670" s="10"/>
      <c r="K670" s="2"/>
      <c r="L670" s="2"/>
      <c r="M670" s="2"/>
      <c r="N670" s="3"/>
    </row>
    <row r="671">
      <c r="A671" s="400"/>
      <c r="B671" s="160"/>
      <c r="C671" s="160"/>
      <c r="D671" s="401"/>
      <c r="E671" s="414"/>
      <c r="F671" s="414"/>
      <c r="G671" s="160"/>
      <c r="H671" s="160"/>
      <c r="I671" s="160"/>
      <c r="J671" s="10"/>
      <c r="K671" s="2"/>
      <c r="L671" s="2"/>
      <c r="M671" s="2"/>
      <c r="N671" s="3"/>
    </row>
    <row r="672">
      <c r="A672" s="400"/>
      <c r="B672" s="160"/>
      <c r="C672" s="160"/>
      <c r="D672" s="401"/>
      <c r="E672" s="414"/>
      <c r="F672" s="414"/>
      <c r="G672" s="160"/>
      <c r="H672" s="160"/>
      <c r="I672" s="160"/>
      <c r="J672" s="10"/>
      <c r="K672" s="2"/>
      <c r="L672" s="2"/>
      <c r="M672" s="2"/>
      <c r="N672" s="3"/>
    </row>
    <row r="673">
      <c r="A673" s="400"/>
      <c r="B673" s="160"/>
      <c r="C673" s="160"/>
      <c r="D673" s="401"/>
      <c r="E673" s="414"/>
      <c r="F673" s="414"/>
      <c r="G673" s="160"/>
      <c r="H673" s="160"/>
      <c r="I673" s="160"/>
      <c r="J673" s="10"/>
      <c r="K673" s="2"/>
      <c r="L673" s="2"/>
      <c r="M673" s="2"/>
      <c r="N673" s="3"/>
    </row>
    <row r="674">
      <c r="A674" s="400"/>
      <c r="B674" s="160"/>
      <c r="C674" s="160"/>
      <c r="D674" s="401"/>
      <c r="E674" s="414"/>
      <c r="F674" s="414"/>
      <c r="G674" s="160"/>
      <c r="H674" s="160"/>
      <c r="I674" s="160"/>
      <c r="J674" s="10"/>
      <c r="K674" s="2"/>
      <c r="L674" s="2"/>
      <c r="M674" s="2"/>
      <c r="N674" s="3"/>
    </row>
    <row r="675">
      <c r="A675" s="400"/>
      <c r="B675" s="160"/>
      <c r="C675" s="160"/>
      <c r="D675" s="401"/>
      <c r="E675" s="414"/>
      <c r="F675" s="414"/>
      <c r="G675" s="160"/>
      <c r="H675" s="160"/>
      <c r="I675" s="160"/>
      <c r="J675" s="10"/>
      <c r="K675" s="2"/>
      <c r="L675" s="2"/>
      <c r="M675" s="2"/>
      <c r="N675" s="3"/>
    </row>
    <row r="676">
      <c r="A676" s="400"/>
      <c r="B676" s="160"/>
      <c r="C676" s="160"/>
      <c r="D676" s="401"/>
      <c r="E676" s="414"/>
      <c r="F676" s="414"/>
      <c r="G676" s="160"/>
      <c r="H676" s="160"/>
      <c r="I676" s="160"/>
      <c r="J676" s="10"/>
      <c r="K676" s="2"/>
      <c r="L676" s="2"/>
      <c r="M676" s="2"/>
      <c r="N676" s="3"/>
    </row>
    <row r="677">
      <c r="A677" s="400"/>
      <c r="B677" s="160"/>
      <c r="C677" s="160"/>
      <c r="D677" s="401"/>
      <c r="E677" s="414"/>
      <c r="F677" s="414"/>
      <c r="G677" s="160"/>
      <c r="H677" s="160"/>
      <c r="I677" s="160"/>
      <c r="J677" s="10"/>
      <c r="K677" s="2"/>
      <c r="L677" s="2"/>
      <c r="M677" s="2"/>
      <c r="N677" s="3"/>
    </row>
    <row r="678">
      <c r="A678" s="400"/>
      <c r="B678" s="160"/>
      <c r="C678" s="160"/>
      <c r="D678" s="401"/>
      <c r="E678" s="414"/>
      <c r="F678" s="414"/>
      <c r="G678" s="160"/>
      <c r="H678" s="160"/>
      <c r="I678" s="160"/>
      <c r="J678" s="10"/>
      <c r="K678" s="2"/>
      <c r="L678" s="2"/>
      <c r="M678" s="2"/>
      <c r="N678" s="3"/>
    </row>
    <row r="679">
      <c r="A679" s="400"/>
      <c r="B679" s="160"/>
      <c r="C679" s="160"/>
      <c r="D679" s="401"/>
      <c r="E679" s="414"/>
      <c r="F679" s="414"/>
      <c r="G679" s="160"/>
      <c r="H679" s="160"/>
      <c r="I679" s="160"/>
      <c r="J679" s="10"/>
      <c r="K679" s="2"/>
      <c r="L679" s="2"/>
      <c r="M679" s="2"/>
      <c r="N679" s="3"/>
    </row>
    <row r="680">
      <c r="A680" s="400"/>
      <c r="B680" s="160"/>
      <c r="C680" s="160"/>
      <c r="D680" s="401"/>
      <c r="E680" s="414"/>
      <c r="F680" s="414"/>
      <c r="G680" s="160"/>
      <c r="H680" s="160"/>
      <c r="I680" s="160"/>
      <c r="J680" s="10"/>
      <c r="K680" s="2"/>
      <c r="L680" s="2"/>
      <c r="M680" s="2"/>
      <c r="N680" s="3"/>
    </row>
    <row r="681">
      <c r="A681" s="400"/>
      <c r="B681" s="160"/>
      <c r="C681" s="160"/>
      <c r="D681" s="401"/>
      <c r="E681" s="414"/>
      <c r="F681" s="414"/>
      <c r="G681" s="160"/>
      <c r="H681" s="160"/>
      <c r="I681" s="160"/>
      <c r="J681" s="10"/>
      <c r="K681" s="2"/>
      <c r="L681" s="2"/>
      <c r="M681" s="2"/>
      <c r="N681" s="3"/>
    </row>
    <row r="682">
      <c r="A682" s="400"/>
      <c r="B682" s="160"/>
      <c r="C682" s="160"/>
      <c r="D682" s="401"/>
      <c r="E682" s="414"/>
      <c r="F682" s="414"/>
      <c r="G682" s="160"/>
      <c r="H682" s="160"/>
      <c r="I682" s="160"/>
      <c r="J682" s="10"/>
      <c r="K682" s="2"/>
      <c r="L682" s="2"/>
      <c r="M682" s="2"/>
      <c r="N682" s="3"/>
    </row>
    <row r="683">
      <c r="A683" s="400"/>
      <c r="B683" s="160"/>
      <c r="C683" s="160"/>
      <c r="D683" s="401"/>
      <c r="E683" s="414"/>
      <c r="F683" s="414"/>
      <c r="G683" s="160"/>
      <c r="H683" s="160"/>
      <c r="I683" s="160"/>
      <c r="J683" s="10"/>
      <c r="K683" s="2"/>
      <c r="L683" s="2"/>
      <c r="M683" s="2"/>
      <c r="N683" s="3"/>
    </row>
    <row r="684">
      <c r="A684" s="400"/>
      <c r="B684" s="160"/>
      <c r="C684" s="160"/>
      <c r="D684" s="401"/>
      <c r="E684" s="414"/>
      <c r="F684" s="414"/>
      <c r="G684" s="160"/>
      <c r="H684" s="160"/>
      <c r="I684" s="160"/>
      <c r="J684" s="10"/>
      <c r="K684" s="2"/>
      <c r="L684" s="2"/>
      <c r="M684" s="2"/>
      <c r="N684" s="3"/>
    </row>
    <row r="685">
      <c r="A685" s="400"/>
      <c r="B685" s="160"/>
      <c r="C685" s="160"/>
      <c r="D685" s="401"/>
      <c r="E685" s="414"/>
      <c r="F685" s="414"/>
      <c r="G685" s="160"/>
      <c r="H685" s="160"/>
      <c r="I685" s="160"/>
      <c r="J685" s="10"/>
      <c r="K685" s="2"/>
      <c r="L685" s="2"/>
      <c r="M685" s="2"/>
      <c r="N685" s="3"/>
    </row>
    <row r="686">
      <c r="A686" s="400"/>
      <c r="B686" s="160"/>
      <c r="C686" s="160"/>
      <c r="D686" s="401"/>
      <c r="E686" s="414"/>
      <c r="F686" s="414"/>
      <c r="G686" s="160"/>
      <c r="H686" s="160"/>
      <c r="I686" s="160"/>
      <c r="J686" s="10"/>
      <c r="K686" s="2"/>
      <c r="L686" s="2"/>
      <c r="M686" s="2"/>
      <c r="N686" s="3"/>
    </row>
    <row r="687">
      <c r="A687" s="400"/>
      <c r="B687" s="160"/>
      <c r="C687" s="160"/>
      <c r="D687" s="401"/>
      <c r="E687" s="414"/>
      <c r="F687" s="414"/>
      <c r="G687" s="160"/>
      <c r="H687" s="160"/>
      <c r="I687" s="160"/>
      <c r="J687" s="10"/>
      <c r="K687" s="2"/>
      <c r="L687" s="2"/>
      <c r="M687" s="2"/>
      <c r="N687" s="3"/>
    </row>
    <row r="688">
      <c r="A688" s="400"/>
      <c r="B688" s="160"/>
      <c r="C688" s="160"/>
      <c r="D688" s="401"/>
      <c r="E688" s="414"/>
      <c r="F688" s="414"/>
      <c r="G688" s="160"/>
      <c r="H688" s="160"/>
      <c r="I688" s="160"/>
      <c r="J688" s="10"/>
      <c r="K688" s="2"/>
      <c r="L688" s="2"/>
      <c r="M688" s="2"/>
      <c r="N688" s="3"/>
    </row>
    <row r="689">
      <c r="A689" s="400"/>
      <c r="B689" s="160"/>
      <c r="C689" s="160"/>
      <c r="D689" s="401"/>
      <c r="E689" s="414"/>
      <c r="F689" s="414"/>
      <c r="G689" s="160"/>
      <c r="H689" s="160"/>
      <c r="I689" s="160"/>
      <c r="J689" s="10"/>
      <c r="K689" s="2"/>
      <c r="L689" s="2"/>
      <c r="M689" s="2"/>
      <c r="N689" s="3"/>
    </row>
    <row r="690">
      <c r="A690" s="400"/>
      <c r="B690" s="160"/>
      <c r="C690" s="160"/>
      <c r="D690" s="401"/>
      <c r="E690" s="414"/>
      <c r="F690" s="414"/>
      <c r="G690" s="160"/>
      <c r="H690" s="160"/>
      <c r="I690" s="160"/>
      <c r="J690" s="10"/>
      <c r="K690" s="2"/>
      <c r="L690" s="2"/>
      <c r="M690" s="2"/>
      <c r="N690" s="3"/>
    </row>
    <row r="691">
      <c r="A691" s="400"/>
      <c r="B691" s="160"/>
      <c r="C691" s="160"/>
      <c r="D691" s="401"/>
      <c r="E691" s="414"/>
      <c r="F691" s="414"/>
      <c r="G691" s="160"/>
      <c r="H691" s="160"/>
      <c r="I691" s="160"/>
      <c r="J691" s="10"/>
      <c r="K691" s="2"/>
      <c r="L691" s="2"/>
      <c r="M691" s="2"/>
      <c r="N691" s="3"/>
    </row>
    <row r="692">
      <c r="A692" s="400"/>
      <c r="B692" s="160"/>
      <c r="C692" s="160"/>
      <c r="D692" s="401"/>
      <c r="E692" s="414"/>
      <c r="F692" s="414"/>
      <c r="G692" s="160"/>
      <c r="H692" s="160"/>
      <c r="I692" s="160"/>
      <c r="J692" s="10"/>
      <c r="K692" s="2"/>
      <c r="L692" s="2"/>
      <c r="M692" s="2"/>
      <c r="N692" s="3"/>
    </row>
    <row r="693">
      <c r="A693" s="400"/>
      <c r="B693" s="160"/>
      <c r="C693" s="160"/>
      <c r="D693" s="401"/>
      <c r="E693" s="414"/>
      <c r="F693" s="414"/>
      <c r="G693" s="160"/>
      <c r="H693" s="160"/>
      <c r="I693" s="160"/>
      <c r="J693" s="10"/>
      <c r="K693" s="2"/>
      <c r="L693" s="2"/>
      <c r="M693" s="2"/>
      <c r="N693" s="3"/>
    </row>
    <row r="694">
      <c r="A694" s="400"/>
      <c r="B694" s="160"/>
      <c r="C694" s="160"/>
      <c r="D694" s="401"/>
      <c r="E694" s="414"/>
      <c r="F694" s="414"/>
      <c r="G694" s="160"/>
      <c r="H694" s="160"/>
      <c r="I694" s="160"/>
      <c r="J694" s="10"/>
      <c r="K694" s="2"/>
      <c r="L694" s="2"/>
      <c r="M694" s="2"/>
      <c r="N694" s="3"/>
    </row>
    <row r="695">
      <c r="A695" s="400"/>
      <c r="B695" s="160"/>
      <c r="C695" s="160"/>
      <c r="D695" s="401"/>
      <c r="E695" s="414"/>
      <c r="F695" s="414"/>
      <c r="G695" s="160"/>
      <c r="H695" s="160"/>
      <c r="I695" s="160"/>
      <c r="J695" s="10"/>
      <c r="K695" s="2"/>
      <c r="L695" s="2"/>
      <c r="M695" s="2"/>
      <c r="N695" s="3"/>
    </row>
    <row r="696">
      <c r="A696" s="400"/>
      <c r="B696" s="160"/>
      <c r="C696" s="160"/>
      <c r="D696" s="401"/>
      <c r="E696" s="414"/>
      <c r="F696" s="414"/>
      <c r="G696" s="160"/>
      <c r="H696" s="160"/>
      <c r="I696" s="160"/>
      <c r="J696" s="10"/>
      <c r="K696" s="2"/>
      <c r="L696" s="2"/>
      <c r="M696" s="2"/>
      <c r="N696" s="3"/>
    </row>
    <row r="697">
      <c r="A697" s="400"/>
      <c r="B697" s="160"/>
      <c r="C697" s="160"/>
      <c r="D697" s="401"/>
      <c r="E697" s="414"/>
      <c r="F697" s="414"/>
      <c r="G697" s="160"/>
      <c r="H697" s="160"/>
      <c r="I697" s="160"/>
      <c r="J697" s="10"/>
      <c r="K697" s="2"/>
      <c r="L697" s="2"/>
      <c r="M697" s="2"/>
      <c r="N697" s="3"/>
    </row>
    <row r="698">
      <c r="A698" s="400"/>
      <c r="B698" s="160"/>
      <c r="C698" s="160"/>
      <c r="D698" s="401"/>
      <c r="E698" s="414"/>
      <c r="F698" s="414"/>
      <c r="G698" s="160"/>
      <c r="H698" s="160"/>
      <c r="I698" s="160"/>
      <c r="J698" s="10"/>
      <c r="K698" s="2"/>
      <c r="L698" s="2"/>
      <c r="M698" s="2"/>
      <c r="N698" s="3"/>
    </row>
    <row r="699">
      <c r="A699" s="400"/>
      <c r="B699" s="160"/>
      <c r="C699" s="160"/>
      <c r="D699" s="401"/>
      <c r="E699" s="414"/>
      <c r="F699" s="414"/>
      <c r="G699" s="160"/>
      <c r="H699" s="160"/>
      <c r="I699" s="160"/>
      <c r="J699" s="10"/>
      <c r="K699" s="2"/>
      <c r="L699" s="2"/>
      <c r="M699" s="2"/>
      <c r="N699" s="3"/>
    </row>
    <row r="700">
      <c r="A700" s="400"/>
      <c r="B700" s="160"/>
      <c r="C700" s="160"/>
      <c r="D700" s="401"/>
      <c r="E700" s="414"/>
      <c r="F700" s="414"/>
      <c r="G700" s="160"/>
      <c r="H700" s="160"/>
      <c r="I700" s="160"/>
      <c r="J700" s="10"/>
      <c r="K700" s="2"/>
      <c r="L700" s="2"/>
      <c r="M700" s="2"/>
      <c r="N700" s="3"/>
    </row>
    <row r="701">
      <c r="A701" s="400"/>
      <c r="B701" s="160"/>
      <c r="C701" s="160"/>
      <c r="D701" s="401"/>
      <c r="E701" s="414"/>
      <c r="F701" s="414"/>
      <c r="G701" s="160"/>
      <c r="H701" s="160"/>
      <c r="I701" s="160"/>
      <c r="J701" s="10"/>
      <c r="K701" s="2"/>
      <c r="L701" s="2"/>
      <c r="M701" s="2"/>
      <c r="N701" s="3"/>
    </row>
    <row r="702">
      <c r="A702" s="400"/>
      <c r="B702" s="160"/>
      <c r="C702" s="160"/>
      <c r="D702" s="401"/>
      <c r="E702" s="414"/>
      <c r="F702" s="414"/>
      <c r="G702" s="160"/>
      <c r="H702" s="160"/>
      <c r="I702" s="160"/>
      <c r="J702" s="10"/>
      <c r="K702" s="2"/>
      <c r="L702" s="2"/>
      <c r="M702" s="2"/>
      <c r="N702" s="3"/>
    </row>
    <row r="703">
      <c r="A703" s="400"/>
      <c r="B703" s="160"/>
      <c r="C703" s="160"/>
      <c r="D703" s="401"/>
      <c r="E703" s="414"/>
      <c r="F703" s="414"/>
      <c r="G703" s="160"/>
      <c r="H703" s="160"/>
      <c r="I703" s="160"/>
      <c r="J703" s="10"/>
      <c r="K703" s="2"/>
      <c r="L703" s="2"/>
      <c r="M703" s="2"/>
      <c r="N703" s="3"/>
    </row>
    <row r="704">
      <c r="A704" s="400"/>
      <c r="B704" s="160"/>
      <c r="C704" s="160"/>
      <c r="D704" s="401"/>
      <c r="E704" s="414"/>
      <c r="F704" s="414"/>
      <c r="G704" s="160"/>
      <c r="H704" s="160"/>
      <c r="I704" s="160"/>
      <c r="J704" s="10"/>
      <c r="K704" s="2"/>
      <c r="L704" s="2"/>
      <c r="M704" s="2"/>
      <c r="N704" s="3"/>
    </row>
    <row r="705">
      <c r="A705" s="400"/>
      <c r="B705" s="160"/>
      <c r="C705" s="160"/>
      <c r="D705" s="401"/>
      <c r="E705" s="414"/>
      <c r="F705" s="414"/>
      <c r="G705" s="160"/>
      <c r="H705" s="160"/>
      <c r="I705" s="160"/>
      <c r="J705" s="10"/>
      <c r="K705" s="2"/>
      <c r="L705" s="2"/>
      <c r="M705" s="2"/>
      <c r="N705" s="3"/>
    </row>
    <row r="706">
      <c r="A706" s="400"/>
      <c r="B706" s="160"/>
      <c r="C706" s="160"/>
      <c r="D706" s="401"/>
      <c r="E706" s="414"/>
      <c r="F706" s="414"/>
      <c r="G706" s="160"/>
      <c r="H706" s="160"/>
      <c r="I706" s="160"/>
      <c r="J706" s="10"/>
      <c r="K706" s="2"/>
      <c r="L706" s="2"/>
      <c r="M706" s="2"/>
      <c r="N706" s="3"/>
    </row>
    <row r="707">
      <c r="A707" s="400"/>
      <c r="B707" s="160"/>
      <c r="C707" s="160"/>
      <c r="D707" s="401"/>
      <c r="E707" s="414"/>
      <c r="F707" s="414"/>
      <c r="G707" s="160"/>
      <c r="H707" s="160"/>
      <c r="I707" s="160"/>
      <c r="J707" s="10"/>
      <c r="K707" s="2"/>
      <c r="L707" s="2"/>
      <c r="M707" s="2"/>
      <c r="N707" s="3"/>
    </row>
    <row r="708">
      <c r="A708" s="400"/>
      <c r="B708" s="160"/>
      <c r="C708" s="160"/>
      <c r="D708" s="401"/>
      <c r="E708" s="414"/>
      <c r="F708" s="414"/>
      <c r="G708" s="160"/>
      <c r="H708" s="160"/>
      <c r="I708" s="160"/>
      <c r="J708" s="10"/>
      <c r="K708" s="2"/>
      <c r="L708" s="2"/>
      <c r="M708" s="2"/>
      <c r="N708" s="3"/>
    </row>
    <row r="709">
      <c r="A709" s="400"/>
      <c r="B709" s="160"/>
      <c r="C709" s="160"/>
      <c r="D709" s="401"/>
      <c r="E709" s="414"/>
      <c r="F709" s="414"/>
      <c r="G709" s="160"/>
      <c r="H709" s="160"/>
      <c r="I709" s="160"/>
      <c r="J709" s="10"/>
      <c r="K709" s="2"/>
      <c r="L709" s="2"/>
      <c r="M709" s="2"/>
      <c r="N709" s="3"/>
    </row>
    <row r="710">
      <c r="A710" s="400"/>
      <c r="B710" s="160"/>
      <c r="C710" s="160"/>
      <c r="D710" s="401"/>
      <c r="E710" s="414"/>
      <c r="F710" s="414"/>
      <c r="G710" s="160"/>
      <c r="H710" s="160"/>
      <c r="I710" s="160"/>
      <c r="J710" s="10"/>
      <c r="K710" s="2"/>
      <c r="L710" s="2"/>
      <c r="M710" s="2"/>
      <c r="N710" s="3"/>
    </row>
    <row r="711">
      <c r="A711" s="400"/>
      <c r="B711" s="160"/>
      <c r="C711" s="160"/>
      <c r="D711" s="401"/>
      <c r="E711" s="414"/>
      <c r="F711" s="414"/>
      <c r="G711" s="160"/>
      <c r="H711" s="160"/>
      <c r="I711" s="160"/>
      <c r="J711" s="10"/>
      <c r="K711" s="2"/>
      <c r="L711" s="2"/>
      <c r="M711" s="2"/>
      <c r="N711" s="3"/>
    </row>
    <row r="712">
      <c r="A712" s="400"/>
      <c r="B712" s="160"/>
      <c r="C712" s="160"/>
      <c r="D712" s="401"/>
      <c r="E712" s="414"/>
      <c r="F712" s="414"/>
      <c r="G712" s="160"/>
      <c r="H712" s="160"/>
      <c r="I712" s="160"/>
      <c r="J712" s="10"/>
      <c r="K712" s="2"/>
      <c r="L712" s="2"/>
      <c r="M712" s="2"/>
      <c r="N712" s="3"/>
    </row>
    <row r="713">
      <c r="A713" s="400"/>
      <c r="B713" s="160"/>
      <c r="C713" s="160"/>
      <c r="D713" s="401"/>
      <c r="E713" s="414"/>
      <c r="F713" s="414"/>
      <c r="G713" s="160"/>
      <c r="H713" s="160"/>
      <c r="I713" s="160"/>
      <c r="J713" s="10"/>
      <c r="K713" s="2"/>
      <c r="L713" s="2"/>
      <c r="M713" s="2"/>
      <c r="N713" s="3"/>
    </row>
    <row r="714">
      <c r="A714" s="400"/>
      <c r="B714" s="160"/>
      <c r="C714" s="160"/>
      <c r="D714" s="401"/>
      <c r="E714" s="414"/>
      <c r="F714" s="414"/>
      <c r="G714" s="160"/>
      <c r="H714" s="160"/>
      <c r="I714" s="160"/>
      <c r="J714" s="10"/>
      <c r="K714" s="2"/>
      <c r="L714" s="2"/>
      <c r="M714" s="2"/>
      <c r="N714" s="3"/>
    </row>
    <row r="715">
      <c r="A715" s="400"/>
      <c r="B715" s="160"/>
      <c r="C715" s="160"/>
      <c r="D715" s="401"/>
      <c r="E715" s="414"/>
      <c r="F715" s="414"/>
      <c r="G715" s="160"/>
      <c r="H715" s="160"/>
      <c r="I715" s="160"/>
      <c r="J715" s="10"/>
      <c r="K715" s="2"/>
      <c r="L715" s="2"/>
      <c r="M715" s="2"/>
      <c r="N715" s="3"/>
    </row>
    <row r="716">
      <c r="A716" s="400"/>
      <c r="B716" s="160"/>
      <c r="C716" s="160"/>
      <c r="D716" s="401"/>
      <c r="E716" s="414"/>
      <c r="F716" s="414"/>
      <c r="G716" s="160"/>
      <c r="H716" s="160"/>
      <c r="I716" s="160"/>
      <c r="J716" s="10"/>
      <c r="K716" s="2"/>
      <c r="L716" s="2"/>
      <c r="M716" s="2"/>
      <c r="N716" s="3"/>
    </row>
    <row r="717">
      <c r="A717" s="400"/>
      <c r="B717" s="160"/>
      <c r="C717" s="160"/>
      <c r="D717" s="401"/>
      <c r="E717" s="414"/>
      <c r="F717" s="414"/>
      <c r="G717" s="160"/>
      <c r="H717" s="160"/>
      <c r="I717" s="160"/>
      <c r="J717" s="10"/>
      <c r="K717" s="2"/>
      <c r="L717" s="2"/>
      <c r="M717" s="2"/>
      <c r="N717" s="3"/>
    </row>
    <row r="718">
      <c r="A718" s="400"/>
      <c r="B718" s="160"/>
      <c r="C718" s="160"/>
      <c r="D718" s="401"/>
      <c r="E718" s="414"/>
      <c r="F718" s="414"/>
      <c r="G718" s="160"/>
      <c r="H718" s="160"/>
      <c r="I718" s="160"/>
      <c r="J718" s="10"/>
      <c r="K718" s="2"/>
      <c r="L718" s="2"/>
      <c r="M718" s="2"/>
      <c r="N718" s="3"/>
    </row>
    <row r="719">
      <c r="A719" s="400"/>
      <c r="B719" s="160"/>
      <c r="C719" s="160"/>
      <c r="D719" s="401"/>
      <c r="E719" s="414"/>
      <c r="F719" s="414"/>
      <c r="G719" s="160"/>
      <c r="H719" s="160"/>
      <c r="I719" s="160"/>
      <c r="J719" s="10"/>
      <c r="K719" s="2"/>
      <c r="L719" s="2"/>
      <c r="M719" s="2"/>
      <c r="N719" s="3"/>
    </row>
    <row r="720">
      <c r="A720" s="400"/>
      <c r="B720" s="160"/>
      <c r="C720" s="160"/>
      <c r="D720" s="401"/>
      <c r="E720" s="414"/>
      <c r="F720" s="414"/>
      <c r="G720" s="160"/>
      <c r="H720" s="160"/>
      <c r="I720" s="160"/>
      <c r="J720" s="10"/>
      <c r="K720" s="2"/>
      <c r="L720" s="2"/>
      <c r="M720" s="2"/>
      <c r="N720" s="3"/>
    </row>
    <row r="721">
      <c r="A721" s="400"/>
      <c r="B721" s="160"/>
      <c r="C721" s="160"/>
      <c r="D721" s="401"/>
      <c r="E721" s="414"/>
      <c r="F721" s="414"/>
      <c r="G721" s="160"/>
      <c r="H721" s="160"/>
      <c r="I721" s="160"/>
      <c r="J721" s="10"/>
      <c r="K721" s="2"/>
      <c r="L721" s="2"/>
      <c r="M721" s="2"/>
      <c r="N721" s="3"/>
    </row>
    <row r="722">
      <c r="A722" s="400"/>
      <c r="B722" s="160"/>
      <c r="C722" s="160"/>
      <c r="D722" s="401"/>
      <c r="E722" s="414"/>
      <c r="F722" s="414"/>
      <c r="G722" s="160"/>
      <c r="H722" s="160"/>
      <c r="I722" s="160"/>
      <c r="J722" s="10"/>
      <c r="K722" s="2"/>
      <c r="L722" s="2"/>
      <c r="M722" s="2"/>
      <c r="N722" s="3"/>
    </row>
    <row r="723">
      <c r="A723" s="400"/>
      <c r="B723" s="160"/>
      <c r="C723" s="160"/>
      <c r="D723" s="401"/>
      <c r="E723" s="414"/>
      <c r="F723" s="414"/>
      <c r="G723" s="160"/>
      <c r="H723" s="160"/>
      <c r="I723" s="160"/>
      <c r="J723" s="10"/>
      <c r="K723" s="2"/>
      <c r="L723" s="2"/>
      <c r="M723" s="2"/>
      <c r="N723" s="3"/>
    </row>
    <row r="724">
      <c r="A724" s="400"/>
      <c r="B724" s="160"/>
      <c r="C724" s="160"/>
      <c r="D724" s="401"/>
      <c r="E724" s="414"/>
      <c r="F724" s="414"/>
      <c r="G724" s="160"/>
      <c r="H724" s="160"/>
      <c r="I724" s="160"/>
      <c r="J724" s="10"/>
      <c r="K724" s="2"/>
      <c r="L724" s="2"/>
      <c r="M724" s="2"/>
      <c r="N724" s="3"/>
    </row>
    <row r="725">
      <c r="A725" s="400"/>
      <c r="B725" s="160"/>
      <c r="C725" s="160"/>
      <c r="D725" s="401"/>
      <c r="E725" s="414"/>
      <c r="F725" s="414"/>
      <c r="G725" s="160"/>
      <c r="H725" s="160"/>
      <c r="I725" s="160"/>
      <c r="J725" s="10"/>
      <c r="K725" s="2"/>
      <c r="L725" s="2"/>
      <c r="M725" s="2"/>
      <c r="N725" s="3"/>
    </row>
    <row r="726">
      <c r="A726" s="400"/>
      <c r="B726" s="160"/>
      <c r="C726" s="160"/>
      <c r="D726" s="401"/>
      <c r="E726" s="414"/>
      <c r="F726" s="414"/>
      <c r="G726" s="160"/>
      <c r="H726" s="160"/>
      <c r="I726" s="160"/>
      <c r="J726" s="10"/>
      <c r="K726" s="2"/>
      <c r="L726" s="2"/>
      <c r="M726" s="2"/>
      <c r="N726" s="3"/>
    </row>
    <row r="727">
      <c r="A727" s="400"/>
      <c r="B727" s="160"/>
      <c r="C727" s="160"/>
      <c r="D727" s="401"/>
      <c r="E727" s="414"/>
      <c r="F727" s="414"/>
      <c r="G727" s="160"/>
      <c r="H727" s="160"/>
      <c r="I727" s="160"/>
      <c r="J727" s="10"/>
      <c r="K727" s="2"/>
      <c r="L727" s="2"/>
      <c r="M727" s="2"/>
      <c r="N727" s="3"/>
    </row>
    <row r="728">
      <c r="A728" s="400"/>
      <c r="B728" s="160"/>
      <c r="C728" s="160"/>
      <c r="D728" s="401"/>
      <c r="E728" s="414"/>
      <c r="F728" s="414"/>
      <c r="G728" s="160"/>
      <c r="H728" s="160"/>
      <c r="I728" s="160"/>
      <c r="J728" s="10"/>
      <c r="K728" s="2"/>
      <c r="L728" s="2"/>
      <c r="M728" s="2"/>
      <c r="N728" s="3"/>
    </row>
    <row r="729">
      <c r="A729" s="400"/>
      <c r="B729" s="160"/>
      <c r="C729" s="160"/>
      <c r="D729" s="401"/>
      <c r="E729" s="414"/>
      <c r="F729" s="414"/>
      <c r="G729" s="160"/>
      <c r="H729" s="160"/>
      <c r="I729" s="160"/>
      <c r="J729" s="10"/>
      <c r="K729" s="2"/>
      <c r="L729" s="2"/>
      <c r="M729" s="2"/>
      <c r="N729" s="3"/>
    </row>
    <row r="730">
      <c r="A730" s="400"/>
      <c r="B730" s="160"/>
      <c r="C730" s="160"/>
      <c r="D730" s="401"/>
      <c r="E730" s="414"/>
      <c r="F730" s="414"/>
      <c r="G730" s="160"/>
      <c r="H730" s="160"/>
      <c r="I730" s="160"/>
      <c r="J730" s="10"/>
      <c r="K730" s="2"/>
      <c r="L730" s="2"/>
      <c r="M730" s="2"/>
      <c r="N730" s="3"/>
    </row>
    <row r="731">
      <c r="A731" s="400"/>
      <c r="B731" s="160"/>
      <c r="C731" s="160"/>
      <c r="D731" s="401"/>
      <c r="E731" s="414"/>
      <c r="F731" s="414"/>
      <c r="G731" s="160"/>
      <c r="H731" s="160"/>
      <c r="I731" s="160"/>
      <c r="J731" s="10"/>
      <c r="K731" s="2"/>
      <c r="L731" s="2"/>
      <c r="M731" s="2"/>
      <c r="N731" s="3"/>
    </row>
    <row r="732">
      <c r="A732" s="400"/>
      <c r="B732" s="160"/>
      <c r="C732" s="160"/>
      <c r="D732" s="401"/>
      <c r="E732" s="414"/>
      <c r="F732" s="414"/>
      <c r="G732" s="160"/>
      <c r="H732" s="160"/>
      <c r="I732" s="160"/>
      <c r="J732" s="10"/>
      <c r="K732" s="2"/>
      <c r="L732" s="2"/>
      <c r="M732" s="2"/>
      <c r="N732" s="3"/>
    </row>
    <row r="733">
      <c r="A733" s="400"/>
      <c r="B733" s="160"/>
      <c r="C733" s="160"/>
      <c r="D733" s="401"/>
      <c r="E733" s="414"/>
      <c r="F733" s="414"/>
      <c r="G733" s="160"/>
      <c r="H733" s="160"/>
      <c r="I733" s="160"/>
      <c r="J733" s="10"/>
      <c r="K733" s="2"/>
      <c r="L733" s="2"/>
      <c r="M733" s="2"/>
      <c r="N733" s="3"/>
    </row>
    <row r="734">
      <c r="A734" s="400"/>
      <c r="B734" s="160"/>
      <c r="C734" s="160"/>
      <c r="D734" s="401"/>
      <c r="E734" s="414"/>
      <c r="F734" s="414"/>
      <c r="G734" s="160"/>
      <c r="H734" s="160"/>
      <c r="I734" s="160"/>
      <c r="J734" s="10"/>
      <c r="K734" s="2"/>
      <c r="L734" s="2"/>
      <c r="M734" s="2"/>
      <c r="N734" s="3"/>
    </row>
    <row r="735">
      <c r="A735" s="400"/>
      <c r="B735" s="160"/>
      <c r="C735" s="160"/>
      <c r="D735" s="401"/>
      <c r="E735" s="414"/>
      <c r="F735" s="414"/>
      <c r="G735" s="160"/>
      <c r="H735" s="160"/>
      <c r="I735" s="160"/>
      <c r="J735" s="10"/>
      <c r="K735" s="2"/>
      <c r="L735" s="2"/>
      <c r="M735" s="2"/>
      <c r="N735" s="3"/>
    </row>
    <row r="736">
      <c r="A736" s="400"/>
      <c r="B736" s="160"/>
      <c r="C736" s="160"/>
      <c r="D736" s="401"/>
      <c r="E736" s="414"/>
      <c r="F736" s="414"/>
      <c r="G736" s="160"/>
      <c r="H736" s="160"/>
      <c r="I736" s="160"/>
      <c r="J736" s="10"/>
      <c r="K736" s="2"/>
      <c r="L736" s="2"/>
      <c r="M736" s="2"/>
      <c r="N736" s="3"/>
    </row>
    <row r="737">
      <c r="A737" s="400"/>
      <c r="B737" s="160"/>
      <c r="C737" s="160"/>
      <c r="D737" s="401"/>
      <c r="E737" s="414"/>
      <c r="F737" s="414"/>
      <c r="G737" s="160"/>
      <c r="H737" s="160"/>
      <c r="I737" s="160"/>
      <c r="J737" s="10"/>
      <c r="K737" s="2"/>
      <c r="L737" s="2"/>
      <c r="M737" s="2"/>
      <c r="N737" s="3"/>
    </row>
    <row r="738">
      <c r="A738" s="400"/>
      <c r="B738" s="160"/>
      <c r="C738" s="160"/>
      <c r="D738" s="401"/>
      <c r="E738" s="414"/>
      <c r="F738" s="414"/>
      <c r="G738" s="160"/>
      <c r="H738" s="160"/>
      <c r="I738" s="160"/>
      <c r="J738" s="10"/>
      <c r="K738" s="2"/>
      <c r="L738" s="2"/>
      <c r="M738" s="2"/>
      <c r="N738" s="3"/>
    </row>
    <row r="739">
      <c r="A739" s="400"/>
      <c r="B739" s="160"/>
      <c r="C739" s="160"/>
      <c r="D739" s="401"/>
      <c r="E739" s="414"/>
      <c r="F739" s="414"/>
      <c r="G739" s="160"/>
      <c r="H739" s="160"/>
      <c r="I739" s="160"/>
      <c r="J739" s="10"/>
      <c r="K739" s="2"/>
      <c r="L739" s="2"/>
      <c r="M739" s="2"/>
      <c r="N739" s="3"/>
    </row>
    <row r="740">
      <c r="A740" s="400"/>
      <c r="B740" s="160"/>
      <c r="C740" s="160"/>
      <c r="D740" s="401"/>
      <c r="E740" s="414"/>
      <c r="F740" s="414"/>
      <c r="G740" s="160"/>
      <c r="H740" s="160"/>
      <c r="I740" s="160"/>
      <c r="J740" s="10"/>
      <c r="K740" s="2"/>
      <c r="L740" s="2"/>
      <c r="M740" s="2"/>
      <c r="N740" s="3"/>
    </row>
    <row r="741">
      <c r="A741" s="400"/>
      <c r="B741" s="160"/>
      <c r="C741" s="160"/>
      <c r="D741" s="401"/>
      <c r="E741" s="414"/>
      <c r="F741" s="414"/>
      <c r="G741" s="160"/>
      <c r="H741" s="160"/>
      <c r="I741" s="160"/>
      <c r="J741" s="10"/>
      <c r="K741" s="2"/>
      <c r="L741" s="2"/>
      <c r="M741" s="2"/>
      <c r="N741" s="3"/>
    </row>
    <row r="742">
      <c r="A742" s="400"/>
      <c r="B742" s="160"/>
      <c r="C742" s="160"/>
      <c r="D742" s="401"/>
      <c r="E742" s="414"/>
      <c r="F742" s="414"/>
      <c r="G742" s="160"/>
      <c r="H742" s="160"/>
      <c r="I742" s="160"/>
      <c r="J742" s="10"/>
      <c r="K742" s="2"/>
      <c r="L742" s="2"/>
      <c r="M742" s="2"/>
      <c r="N742" s="3"/>
    </row>
    <row r="743">
      <c r="A743" s="400"/>
      <c r="B743" s="160"/>
      <c r="C743" s="160"/>
      <c r="D743" s="401"/>
      <c r="E743" s="414"/>
      <c r="F743" s="414"/>
      <c r="G743" s="160"/>
      <c r="H743" s="160"/>
      <c r="I743" s="160"/>
      <c r="J743" s="10"/>
      <c r="K743" s="2"/>
      <c r="L743" s="2"/>
      <c r="M743" s="2"/>
      <c r="N743" s="3"/>
    </row>
    <row r="744">
      <c r="A744" s="400"/>
      <c r="B744" s="160"/>
      <c r="C744" s="160"/>
      <c r="D744" s="401"/>
      <c r="E744" s="414"/>
      <c r="F744" s="414"/>
      <c r="G744" s="160"/>
      <c r="H744" s="160"/>
      <c r="I744" s="160"/>
      <c r="J744" s="10"/>
      <c r="K744" s="2"/>
      <c r="L744" s="2"/>
      <c r="M744" s="2"/>
      <c r="N744" s="3"/>
    </row>
    <row r="745">
      <c r="A745" s="400"/>
      <c r="B745" s="160"/>
      <c r="C745" s="160"/>
      <c r="D745" s="401"/>
      <c r="E745" s="414"/>
      <c r="F745" s="414"/>
      <c r="G745" s="160"/>
      <c r="H745" s="160"/>
      <c r="I745" s="160"/>
      <c r="J745" s="10"/>
      <c r="K745" s="2"/>
      <c r="L745" s="2"/>
      <c r="M745" s="2"/>
      <c r="N745" s="3"/>
    </row>
    <row r="746">
      <c r="A746" s="400"/>
      <c r="B746" s="160"/>
      <c r="C746" s="160"/>
      <c r="D746" s="401"/>
      <c r="E746" s="414"/>
      <c r="F746" s="414"/>
      <c r="G746" s="160"/>
      <c r="H746" s="160"/>
      <c r="I746" s="160"/>
      <c r="J746" s="10"/>
      <c r="K746" s="2"/>
      <c r="L746" s="2"/>
      <c r="M746" s="2"/>
      <c r="N746" s="3"/>
    </row>
    <row r="747">
      <c r="A747" s="400"/>
      <c r="B747" s="160"/>
      <c r="C747" s="160"/>
      <c r="D747" s="401"/>
      <c r="E747" s="414"/>
      <c r="F747" s="414"/>
      <c r="G747" s="160"/>
      <c r="H747" s="160"/>
      <c r="I747" s="160"/>
      <c r="J747" s="10"/>
      <c r="K747" s="2"/>
      <c r="L747" s="2"/>
      <c r="M747" s="2"/>
      <c r="N747" s="3"/>
    </row>
    <row r="748">
      <c r="A748" s="400"/>
      <c r="B748" s="160"/>
      <c r="C748" s="160"/>
      <c r="D748" s="401"/>
      <c r="E748" s="414"/>
      <c r="F748" s="414"/>
      <c r="G748" s="160"/>
      <c r="H748" s="160"/>
      <c r="I748" s="160"/>
      <c r="J748" s="10"/>
      <c r="K748" s="2"/>
      <c r="L748" s="2"/>
      <c r="M748" s="2"/>
      <c r="N748" s="3"/>
    </row>
    <row r="749">
      <c r="A749" s="400"/>
      <c r="B749" s="160"/>
      <c r="C749" s="160"/>
      <c r="D749" s="401"/>
      <c r="E749" s="414"/>
      <c r="F749" s="414"/>
      <c r="G749" s="160"/>
      <c r="H749" s="160"/>
      <c r="I749" s="160"/>
      <c r="J749" s="10"/>
      <c r="K749" s="2"/>
      <c r="L749" s="2"/>
      <c r="M749" s="2"/>
      <c r="N749" s="3"/>
    </row>
    <row r="750">
      <c r="A750" s="400"/>
      <c r="B750" s="160"/>
      <c r="C750" s="160"/>
      <c r="D750" s="401"/>
      <c r="E750" s="414"/>
      <c r="F750" s="414"/>
      <c r="G750" s="160"/>
      <c r="H750" s="160"/>
      <c r="I750" s="160"/>
      <c r="J750" s="10"/>
      <c r="K750" s="2"/>
      <c r="L750" s="2"/>
      <c r="M750" s="2"/>
      <c r="N750" s="3"/>
    </row>
    <row r="751">
      <c r="A751" s="400"/>
      <c r="B751" s="160"/>
      <c r="C751" s="160"/>
      <c r="D751" s="401"/>
      <c r="E751" s="414"/>
      <c r="F751" s="414"/>
      <c r="G751" s="160"/>
      <c r="H751" s="160"/>
      <c r="I751" s="160"/>
      <c r="J751" s="10"/>
      <c r="K751" s="2"/>
      <c r="L751" s="2"/>
      <c r="M751" s="2"/>
      <c r="N751" s="3"/>
    </row>
    <row r="752">
      <c r="A752" s="400"/>
      <c r="B752" s="160"/>
      <c r="C752" s="160"/>
      <c r="D752" s="401"/>
      <c r="E752" s="414"/>
      <c r="F752" s="414"/>
      <c r="G752" s="160"/>
      <c r="H752" s="160"/>
      <c r="I752" s="160"/>
      <c r="J752" s="10"/>
      <c r="K752" s="2"/>
      <c r="L752" s="2"/>
      <c r="M752" s="2"/>
      <c r="N752" s="3"/>
    </row>
    <row r="753">
      <c r="A753" s="400"/>
      <c r="B753" s="160"/>
      <c r="C753" s="160"/>
      <c r="D753" s="401"/>
      <c r="E753" s="414"/>
      <c r="F753" s="414"/>
      <c r="G753" s="160"/>
      <c r="H753" s="160"/>
      <c r="I753" s="160"/>
      <c r="J753" s="10"/>
      <c r="K753" s="2"/>
      <c r="L753" s="2"/>
      <c r="M753" s="2"/>
      <c r="N753" s="3"/>
    </row>
    <row r="754">
      <c r="A754" s="400"/>
      <c r="B754" s="160"/>
      <c r="C754" s="160"/>
      <c r="D754" s="401"/>
      <c r="E754" s="414"/>
      <c r="F754" s="414"/>
      <c r="G754" s="160"/>
      <c r="H754" s="160"/>
      <c r="I754" s="160"/>
      <c r="J754" s="10"/>
      <c r="K754" s="2"/>
      <c r="L754" s="2"/>
      <c r="M754" s="2"/>
      <c r="N754" s="3"/>
    </row>
    <row r="755">
      <c r="A755" s="400"/>
      <c r="B755" s="160"/>
      <c r="C755" s="160"/>
      <c r="D755" s="401"/>
      <c r="E755" s="414"/>
      <c r="F755" s="414"/>
      <c r="G755" s="160"/>
      <c r="H755" s="160"/>
      <c r="I755" s="160"/>
      <c r="J755" s="10"/>
      <c r="K755" s="2"/>
      <c r="L755" s="2"/>
      <c r="M755" s="2"/>
      <c r="N755" s="3"/>
    </row>
    <row r="756">
      <c r="A756" s="400"/>
      <c r="B756" s="160"/>
      <c r="C756" s="160"/>
      <c r="D756" s="401"/>
      <c r="E756" s="414"/>
      <c r="F756" s="414"/>
      <c r="G756" s="160"/>
      <c r="H756" s="160"/>
      <c r="I756" s="160"/>
      <c r="J756" s="10"/>
      <c r="K756" s="2"/>
      <c r="L756" s="2"/>
      <c r="M756" s="2"/>
      <c r="N756" s="3"/>
    </row>
    <row r="757">
      <c r="A757" s="400"/>
      <c r="B757" s="160"/>
      <c r="C757" s="160"/>
      <c r="D757" s="401"/>
      <c r="E757" s="414"/>
      <c r="F757" s="414"/>
      <c r="G757" s="160"/>
      <c r="H757" s="160"/>
      <c r="I757" s="160"/>
      <c r="J757" s="10"/>
      <c r="K757" s="2"/>
      <c r="L757" s="2"/>
      <c r="M757" s="2"/>
      <c r="N757" s="3"/>
    </row>
    <row r="758">
      <c r="A758" s="400"/>
      <c r="B758" s="160"/>
      <c r="C758" s="160"/>
      <c r="D758" s="401"/>
      <c r="E758" s="414"/>
      <c r="F758" s="414"/>
      <c r="G758" s="160"/>
      <c r="H758" s="160"/>
      <c r="I758" s="160"/>
      <c r="J758" s="10"/>
      <c r="K758" s="2"/>
      <c r="L758" s="2"/>
      <c r="M758" s="2"/>
      <c r="N758" s="3"/>
    </row>
    <row r="759">
      <c r="A759" s="400"/>
      <c r="B759" s="160"/>
      <c r="C759" s="160"/>
      <c r="D759" s="401"/>
      <c r="E759" s="414"/>
      <c r="F759" s="414"/>
      <c r="G759" s="160"/>
      <c r="H759" s="160"/>
      <c r="I759" s="160"/>
      <c r="J759" s="10"/>
      <c r="K759" s="2"/>
      <c r="L759" s="2"/>
      <c r="M759" s="2"/>
      <c r="N759" s="3"/>
    </row>
    <row r="760">
      <c r="A760" s="400"/>
      <c r="B760" s="160"/>
      <c r="C760" s="160"/>
      <c r="D760" s="401"/>
      <c r="E760" s="414"/>
      <c r="F760" s="414"/>
      <c r="G760" s="160"/>
      <c r="H760" s="160"/>
      <c r="I760" s="160"/>
      <c r="J760" s="10"/>
      <c r="K760" s="2"/>
      <c r="L760" s="2"/>
      <c r="M760" s="2"/>
      <c r="N760" s="3"/>
    </row>
    <row r="761">
      <c r="A761" s="400"/>
      <c r="B761" s="160"/>
      <c r="C761" s="160"/>
      <c r="D761" s="401"/>
      <c r="E761" s="414"/>
      <c r="F761" s="414"/>
      <c r="G761" s="160"/>
      <c r="H761" s="160"/>
      <c r="I761" s="160"/>
      <c r="J761" s="10"/>
      <c r="K761" s="2"/>
      <c r="L761" s="2"/>
      <c r="M761" s="2"/>
      <c r="N761" s="3"/>
    </row>
    <row r="762">
      <c r="A762" s="400"/>
      <c r="B762" s="160"/>
      <c r="C762" s="160"/>
      <c r="D762" s="401"/>
      <c r="E762" s="414"/>
      <c r="F762" s="414"/>
      <c r="G762" s="160"/>
      <c r="H762" s="160"/>
      <c r="I762" s="160"/>
      <c r="J762" s="10"/>
      <c r="K762" s="2"/>
      <c r="L762" s="2"/>
      <c r="M762" s="2"/>
      <c r="N762" s="3"/>
    </row>
    <row r="763">
      <c r="A763" s="400"/>
      <c r="B763" s="160"/>
      <c r="C763" s="160"/>
      <c r="D763" s="401"/>
      <c r="E763" s="414"/>
      <c r="F763" s="414"/>
      <c r="G763" s="160"/>
      <c r="H763" s="160"/>
      <c r="I763" s="160"/>
      <c r="J763" s="10"/>
      <c r="K763" s="2"/>
      <c r="L763" s="2"/>
      <c r="M763" s="2"/>
      <c r="N763" s="3"/>
    </row>
    <row r="764">
      <c r="A764" s="400"/>
      <c r="B764" s="160"/>
      <c r="C764" s="160"/>
      <c r="D764" s="401"/>
      <c r="E764" s="414"/>
      <c r="F764" s="414"/>
      <c r="G764" s="160"/>
      <c r="H764" s="160"/>
      <c r="I764" s="160"/>
      <c r="J764" s="10"/>
      <c r="K764" s="2"/>
      <c r="L764" s="2"/>
      <c r="M764" s="2"/>
      <c r="N764" s="3"/>
    </row>
    <row r="765">
      <c r="A765" s="400"/>
      <c r="B765" s="160"/>
      <c r="C765" s="160"/>
      <c r="D765" s="401"/>
      <c r="E765" s="414"/>
      <c r="F765" s="414"/>
      <c r="G765" s="160"/>
      <c r="H765" s="160"/>
      <c r="I765" s="160"/>
      <c r="J765" s="10"/>
      <c r="K765" s="2"/>
      <c r="L765" s="2"/>
      <c r="M765" s="2"/>
      <c r="N765" s="3"/>
    </row>
    <row r="766">
      <c r="A766" s="400"/>
      <c r="B766" s="160"/>
      <c r="C766" s="160"/>
      <c r="D766" s="401"/>
      <c r="E766" s="414"/>
      <c r="F766" s="414"/>
      <c r="G766" s="160"/>
      <c r="H766" s="160"/>
      <c r="I766" s="160"/>
      <c r="J766" s="10"/>
      <c r="K766" s="2"/>
      <c r="L766" s="2"/>
      <c r="M766" s="2"/>
      <c r="N766" s="3"/>
    </row>
    <row r="767">
      <c r="A767" s="400"/>
      <c r="B767" s="160"/>
      <c r="C767" s="160"/>
      <c r="D767" s="401"/>
      <c r="E767" s="414"/>
      <c r="F767" s="414"/>
      <c r="G767" s="160"/>
      <c r="H767" s="160"/>
      <c r="I767" s="160"/>
      <c r="J767" s="10"/>
      <c r="K767" s="2"/>
      <c r="L767" s="2"/>
      <c r="M767" s="2"/>
      <c r="N767" s="3"/>
    </row>
    <row r="768">
      <c r="A768" s="400"/>
      <c r="B768" s="160"/>
      <c r="C768" s="160"/>
      <c r="D768" s="401"/>
      <c r="E768" s="414"/>
      <c r="F768" s="414"/>
      <c r="G768" s="160"/>
      <c r="H768" s="160"/>
      <c r="I768" s="160"/>
      <c r="J768" s="10"/>
      <c r="K768" s="2"/>
      <c r="L768" s="2"/>
      <c r="M768" s="2"/>
      <c r="N768" s="3"/>
    </row>
    <row r="769">
      <c r="A769" s="400"/>
      <c r="B769" s="160"/>
      <c r="C769" s="160"/>
      <c r="D769" s="401"/>
      <c r="E769" s="414"/>
      <c r="F769" s="414"/>
      <c r="G769" s="160"/>
      <c r="H769" s="160"/>
      <c r="I769" s="160"/>
      <c r="J769" s="10"/>
      <c r="K769" s="2"/>
      <c r="L769" s="2"/>
      <c r="M769" s="2"/>
      <c r="N769" s="3"/>
    </row>
    <row r="770">
      <c r="A770" s="400"/>
      <c r="B770" s="160"/>
      <c r="C770" s="160"/>
      <c r="D770" s="401"/>
      <c r="E770" s="414"/>
      <c r="F770" s="414"/>
      <c r="G770" s="160"/>
      <c r="H770" s="160"/>
      <c r="I770" s="160"/>
      <c r="J770" s="10"/>
      <c r="K770" s="2"/>
      <c r="L770" s="2"/>
      <c r="M770" s="2"/>
      <c r="N770" s="3"/>
    </row>
    <row r="771">
      <c r="A771" s="400"/>
      <c r="B771" s="160"/>
      <c r="C771" s="160"/>
      <c r="D771" s="401"/>
      <c r="E771" s="414"/>
      <c r="F771" s="414"/>
      <c r="G771" s="160"/>
      <c r="H771" s="160"/>
      <c r="I771" s="160"/>
      <c r="J771" s="10"/>
      <c r="K771" s="2"/>
      <c r="L771" s="2"/>
      <c r="M771" s="2"/>
      <c r="N771" s="3"/>
    </row>
    <row r="772">
      <c r="A772" s="400"/>
      <c r="B772" s="160"/>
      <c r="C772" s="160"/>
      <c r="D772" s="401"/>
      <c r="E772" s="414"/>
      <c r="F772" s="414"/>
      <c r="G772" s="160"/>
      <c r="H772" s="160"/>
      <c r="I772" s="160"/>
      <c r="J772" s="10"/>
      <c r="K772" s="2"/>
      <c r="L772" s="2"/>
      <c r="M772" s="2"/>
      <c r="N772" s="3"/>
    </row>
    <row r="773">
      <c r="A773" s="400"/>
      <c r="B773" s="160"/>
      <c r="C773" s="160"/>
      <c r="D773" s="401"/>
      <c r="E773" s="414"/>
      <c r="F773" s="414"/>
      <c r="G773" s="160"/>
      <c r="H773" s="160"/>
      <c r="I773" s="160"/>
      <c r="J773" s="10"/>
      <c r="K773" s="2"/>
      <c r="L773" s="2"/>
      <c r="M773" s="2"/>
      <c r="N773" s="3"/>
    </row>
    <row r="774">
      <c r="A774" s="400"/>
      <c r="B774" s="160"/>
      <c r="C774" s="160"/>
      <c r="D774" s="401"/>
      <c r="E774" s="414"/>
      <c r="F774" s="414"/>
      <c r="G774" s="160"/>
      <c r="H774" s="160"/>
      <c r="I774" s="160"/>
      <c r="J774" s="10"/>
      <c r="K774" s="2"/>
      <c r="L774" s="2"/>
      <c r="M774" s="2"/>
      <c r="N774" s="3"/>
    </row>
    <row r="775">
      <c r="A775" s="400"/>
      <c r="B775" s="160"/>
      <c r="C775" s="160"/>
      <c r="D775" s="401"/>
      <c r="E775" s="414"/>
      <c r="F775" s="414"/>
      <c r="G775" s="160"/>
      <c r="H775" s="160"/>
      <c r="I775" s="160"/>
      <c r="J775" s="10"/>
      <c r="K775" s="2"/>
      <c r="L775" s="2"/>
      <c r="M775" s="2"/>
      <c r="N775" s="3"/>
    </row>
    <row r="776">
      <c r="A776" s="400"/>
      <c r="B776" s="160"/>
      <c r="C776" s="160"/>
      <c r="D776" s="401"/>
      <c r="E776" s="414"/>
      <c r="F776" s="414"/>
      <c r="G776" s="160"/>
      <c r="H776" s="160"/>
      <c r="I776" s="160"/>
      <c r="J776" s="10"/>
      <c r="K776" s="2"/>
      <c r="L776" s="2"/>
      <c r="M776" s="2"/>
      <c r="N776" s="3"/>
    </row>
    <row r="777">
      <c r="A777" s="400"/>
      <c r="B777" s="160"/>
      <c r="C777" s="160"/>
      <c r="D777" s="401"/>
      <c r="E777" s="414"/>
      <c r="F777" s="414"/>
      <c r="G777" s="160"/>
      <c r="H777" s="160"/>
      <c r="I777" s="160"/>
      <c r="J777" s="10"/>
      <c r="K777" s="2"/>
      <c r="L777" s="2"/>
      <c r="M777" s="2"/>
      <c r="N777" s="3"/>
    </row>
    <row r="778">
      <c r="A778" s="400"/>
      <c r="B778" s="160"/>
      <c r="C778" s="160"/>
      <c r="D778" s="401"/>
      <c r="E778" s="414"/>
      <c r="F778" s="414"/>
      <c r="G778" s="160"/>
      <c r="H778" s="160"/>
      <c r="I778" s="160"/>
      <c r="J778" s="10"/>
      <c r="K778" s="2"/>
      <c r="L778" s="2"/>
      <c r="M778" s="2"/>
      <c r="N778" s="3"/>
    </row>
    <row r="779">
      <c r="A779" s="400"/>
      <c r="B779" s="160"/>
      <c r="C779" s="160"/>
      <c r="D779" s="401"/>
      <c r="E779" s="414"/>
      <c r="F779" s="414"/>
      <c r="G779" s="160"/>
      <c r="H779" s="160"/>
      <c r="I779" s="160"/>
      <c r="J779" s="10"/>
      <c r="K779" s="2"/>
      <c r="L779" s="2"/>
      <c r="M779" s="2"/>
      <c r="N779" s="3"/>
    </row>
    <row r="780">
      <c r="A780" s="400"/>
      <c r="B780" s="160"/>
      <c r="C780" s="160"/>
      <c r="D780" s="401"/>
      <c r="E780" s="414"/>
      <c r="F780" s="414"/>
      <c r="G780" s="160"/>
      <c r="H780" s="160"/>
      <c r="I780" s="160"/>
      <c r="J780" s="10"/>
      <c r="K780" s="2"/>
      <c r="L780" s="2"/>
      <c r="M780" s="2"/>
      <c r="N780" s="3"/>
    </row>
    <row r="781">
      <c r="A781" s="400"/>
      <c r="B781" s="160"/>
      <c r="C781" s="160"/>
      <c r="D781" s="401"/>
      <c r="E781" s="414"/>
      <c r="F781" s="414"/>
      <c r="G781" s="160"/>
      <c r="H781" s="160"/>
      <c r="I781" s="160"/>
      <c r="J781" s="10"/>
      <c r="K781" s="2"/>
      <c r="L781" s="2"/>
      <c r="M781" s="2"/>
      <c r="N781" s="3"/>
    </row>
    <row r="782">
      <c r="A782" s="400"/>
      <c r="B782" s="160"/>
      <c r="C782" s="160"/>
      <c r="D782" s="401"/>
      <c r="E782" s="414"/>
      <c r="F782" s="414"/>
      <c r="G782" s="160"/>
      <c r="H782" s="160"/>
      <c r="I782" s="160"/>
      <c r="J782" s="10"/>
      <c r="K782" s="2"/>
      <c r="L782" s="2"/>
      <c r="M782" s="2"/>
      <c r="N782" s="3"/>
    </row>
    <row r="783">
      <c r="A783" s="400"/>
      <c r="B783" s="160"/>
      <c r="C783" s="160"/>
      <c r="D783" s="401"/>
      <c r="E783" s="414"/>
      <c r="F783" s="414"/>
      <c r="G783" s="160"/>
      <c r="H783" s="160"/>
      <c r="I783" s="160"/>
      <c r="J783" s="10"/>
      <c r="K783" s="2"/>
      <c r="L783" s="2"/>
      <c r="M783" s="2"/>
      <c r="N783" s="3"/>
    </row>
    <row r="784">
      <c r="A784" s="400"/>
      <c r="B784" s="160"/>
      <c r="C784" s="160"/>
      <c r="D784" s="401"/>
      <c r="E784" s="414"/>
      <c r="F784" s="414"/>
      <c r="G784" s="160"/>
      <c r="H784" s="160"/>
      <c r="I784" s="160"/>
      <c r="J784" s="10"/>
      <c r="K784" s="2"/>
      <c r="L784" s="2"/>
      <c r="M784" s="2"/>
      <c r="N784" s="3"/>
    </row>
    <row r="785">
      <c r="A785" s="400"/>
      <c r="B785" s="160"/>
      <c r="C785" s="160"/>
      <c r="D785" s="401"/>
      <c r="E785" s="414"/>
      <c r="F785" s="414"/>
      <c r="G785" s="160"/>
      <c r="H785" s="160"/>
      <c r="I785" s="160"/>
      <c r="J785" s="10"/>
      <c r="K785" s="2"/>
      <c r="L785" s="2"/>
      <c r="M785" s="2"/>
      <c r="N785" s="3"/>
    </row>
    <row r="786">
      <c r="A786" s="400"/>
      <c r="B786" s="160"/>
      <c r="C786" s="160"/>
      <c r="D786" s="401"/>
      <c r="E786" s="414"/>
      <c r="F786" s="414"/>
      <c r="G786" s="160"/>
      <c r="H786" s="160"/>
      <c r="I786" s="160"/>
      <c r="J786" s="10"/>
      <c r="K786" s="2"/>
      <c r="L786" s="2"/>
      <c r="M786" s="2"/>
      <c r="N786" s="3"/>
    </row>
    <row r="787">
      <c r="A787" s="400"/>
      <c r="B787" s="160"/>
      <c r="C787" s="160"/>
      <c r="D787" s="401"/>
      <c r="E787" s="414"/>
      <c r="F787" s="414"/>
      <c r="G787" s="160"/>
      <c r="H787" s="160"/>
      <c r="I787" s="160"/>
      <c r="J787" s="10"/>
      <c r="K787" s="2"/>
      <c r="L787" s="2"/>
      <c r="M787" s="2"/>
      <c r="N787" s="3"/>
    </row>
    <row r="788">
      <c r="A788" s="400"/>
      <c r="B788" s="160"/>
      <c r="C788" s="160"/>
      <c r="D788" s="401"/>
      <c r="E788" s="414"/>
      <c r="F788" s="414"/>
      <c r="G788" s="160"/>
      <c r="H788" s="160"/>
      <c r="I788" s="160"/>
      <c r="J788" s="10"/>
      <c r="K788" s="2"/>
      <c r="L788" s="2"/>
      <c r="M788" s="2"/>
      <c r="N788" s="3"/>
    </row>
    <row r="789">
      <c r="A789" s="400"/>
      <c r="B789" s="160"/>
      <c r="C789" s="160"/>
      <c r="D789" s="401"/>
      <c r="E789" s="414"/>
      <c r="F789" s="414"/>
      <c r="G789" s="160"/>
      <c r="H789" s="160"/>
      <c r="I789" s="160"/>
      <c r="J789" s="10"/>
      <c r="K789" s="2"/>
      <c r="L789" s="2"/>
      <c r="M789" s="2"/>
      <c r="N789" s="3"/>
    </row>
    <row r="790">
      <c r="A790" s="400"/>
      <c r="B790" s="160"/>
      <c r="C790" s="160"/>
      <c r="D790" s="401"/>
      <c r="E790" s="414"/>
      <c r="F790" s="414"/>
      <c r="G790" s="160"/>
      <c r="H790" s="160"/>
      <c r="I790" s="160"/>
      <c r="J790" s="10"/>
      <c r="K790" s="2"/>
      <c r="L790" s="2"/>
      <c r="M790" s="2"/>
      <c r="N790" s="3"/>
    </row>
    <row r="791">
      <c r="A791" s="400"/>
      <c r="B791" s="160"/>
      <c r="C791" s="160"/>
      <c r="D791" s="401"/>
      <c r="E791" s="414"/>
      <c r="F791" s="414"/>
      <c r="G791" s="160"/>
      <c r="H791" s="160"/>
      <c r="I791" s="160"/>
      <c r="J791" s="10"/>
      <c r="K791" s="2"/>
      <c r="L791" s="2"/>
      <c r="M791" s="2"/>
      <c r="N791" s="3"/>
    </row>
    <row r="792">
      <c r="A792" s="400"/>
      <c r="B792" s="160"/>
      <c r="C792" s="160"/>
      <c r="D792" s="401"/>
      <c r="E792" s="414"/>
      <c r="F792" s="414"/>
      <c r="G792" s="160"/>
      <c r="H792" s="160"/>
      <c r="I792" s="160"/>
      <c r="J792" s="10"/>
      <c r="K792" s="2"/>
      <c r="L792" s="2"/>
      <c r="M792" s="2"/>
      <c r="N792" s="3"/>
    </row>
    <row r="793">
      <c r="A793" s="400"/>
      <c r="B793" s="160"/>
      <c r="C793" s="160"/>
      <c r="D793" s="401"/>
      <c r="E793" s="414"/>
      <c r="F793" s="414"/>
      <c r="G793" s="160"/>
      <c r="H793" s="160"/>
      <c r="I793" s="160"/>
      <c r="J793" s="10"/>
      <c r="K793" s="2"/>
      <c r="L793" s="2"/>
      <c r="M793" s="2"/>
      <c r="N793" s="3"/>
    </row>
    <row r="794">
      <c r="A794" s="400"/>
      <c r="B794" s="160"/>
      <c r="C794" s="160"/>
      <c r="D794" s="401"/>
      <c r="E794" s="414"/>
      <c r="F794" s="414"/>
      <c r="G794" s="160"/>
      <c r="H794" s="160"/>
      <c r="I794" s="160"/>
      <c r="J794" s="10"/>
      <c r="K794" s="2"/>
      <c r="L794" s="2"/>
      <c r="M794" s="2"/>
      <c r="N794" s="3"/>
    </row>
    <row r="795">
      <c r="A795" s="400"/>
      <c r="B795" s="160"/>
      <c r="C795" s="160"/>
      <c r="D795" s="401"/>
      <c r="E795" s="414"/>
      <c r="F795" s="414"/>
      <c r="G795" s="160"/>
      <c r="H795" s="160"/>
      <c r="I795" s="160"/>
      <c r="J795" s="10"/>
      <c r="K795" s="2"/>
      <c r="L795" s="2"/>
      <c r="M795" s="2"/>
      <c r="N795" s="3"/>
    </row>
    <row r="796">
      <c r="A796" s="400"/>
      <c r="B796" s="160"/>
      <c r="C796" s="160"/>
      <c r="D796" s="401"/>
      <c r="E796" s="414"/>
      <c r="F796" s="414"/>
      <c r="G796" s="160"/>
      <c r="H796" s="160"/>
      <c r="I796" s="160"/>
      <c r="J796" s="10"/>
      <c r="K796" s="2"/>
      <c r="L796" s="2"/>
      <c r="M796" s="2"/>
      <c r="N796" s="3"/>
    </row>
    <row r="797">
      <c r="A797" s="400"/>
      <c r="B797" s="160"/>
      <c r="C797" s="160"/>
      <c r="D797" s="401"/>
      <c r="E797" s="414"/>
      <c r="F797" s="414"/>
      <c r="G797" s="160"/>
      <c r="H797" s="160"/>
      <c r="I797" s="160"/>
      <c r="J797" s="10"/>
      <c r="K797" s="2"/>
      <c r="L797" s="2"/>
      <c r="M797" s="2"/>
      <c r="N797" s="3"/>
    </row>
    <row r="798">
      <c r="A798" s="400"/>
      <c r="B798" s="160"/>
      <c r="C798" s="160"/>
      <c r="D798" s="401"/>
      <c r="E798" s="414"/>
      <c r="F798" s="414"/>
      <c r="G798" s="160"/>
      <c r="H798" s="160"/>
      <c r="I798" s="160"/>
      <c r="J798" s="10"/>
      <c r="K798" s="2"/>
      <c r="L798" s="2"/>
      <c r="M798" s="2"/>
      <c r="N798" s="3"/>
    </row>
    <row r="799">
      <c r="A799" s="400"/>
      <c r="B799" s="160"/>
      <c r="C799" s="160"/>
      <c r="D799" s="401"/>
      <c r="E799" s="414"/>
      <c r="F799" s="414"/>
      <c r="G799" s="160"/>
      <c r="H799" s="160"/>
      <c r="I799" s="160"/>
      <c r="J799" s="10"/>
      <c r="K799" s="2"/>
      <c r="L799" s="2"/>
      <c r="M799" s="2"/>
      <c r="N799" s="3"/>
    </row>
    <row r="800">
      <c r="A800" s="400"/>
      <c r="B800" s="160"/>
      <c r="C800" s="160"/>
      <c r="D800" s="401"/>
      <c r="E800" s="414"/>
      <c r="F800" s="414"/>
      <c r="G800" s="160"/>
      <c r="H800" s="160"/>
      <c r="I800" s="160"/>
      <c r="J800" s="10"/>
      <c r="K800" s="2"/>
      <c r="L800" s="2"/>
      <c r="M800" s="2"/>
      <c r="N800" s="3"/>
    </row>
    <row r="801">
      <c r="A801" s="400"/>
      <c r="B801" s="160"/>
      <c r="C801" s="160"/>
      <c r="D801" s="401"/>
      <c r="E801" s="414"/>
      <c r="F801" s="414"/>
      <c r="G801" s="160"/>
      <c r="H801" s="160"/>
      <c r="I801" s="160"/>
      <c r="J801" s="10"/>
      <c r="K801" s="2"/>
      <c r="L801" s="2"/>
      <c r="M801" s="2"/>
      <c r="N801" s="3"/>
    </row>
    <row r="802">
      <c r="A802" s="400"/>
      <c r="B802" s="160"/>
      <c r="C802" s="160"/>
      <c r="D802" s="401"/>
      <c r="E802" s="414"/>
      <c r="F802" s="414"/>
      <c r="G802" s="160"/>
      <c r="H802" s="160"/>
      <c r="I802" s="160"/>
      <c r="J802" s="10"/>
      <c r="K802" s="2"/>
      <c r="L802" s="2"/>
      <c r="M802" s="2"/>
      <c r="N802" s="3"/>
    </row>
    <row r="803">
      <c r="A803" s="400"/>
      <c r="B803" s="160"/>
      <c r="C803" s="160"/>
      <c r="D803" s="401"/>
      <c r="E803" s="414"/>
      <c r="F803" s="414"/>
      <c r="G803" s="160"/>
      <c r="H803" s="160"/>
      <c r="I803" s="160"/>
      <c r="J803" s="10"/>
      <c r="K803" s="2"/>
      <c r="L803" s="2"/>
      <c r="M803" s="2"/>
      <c r="N803" s="3"/>
    </row>
    <row r="804">
      <c r="A804" s="400"/>
      <c r="B804" s="160"/>
      <c r="C804" s="160"/>
      <c r="D804" s="401"/>
      <c r="E804" s="414"/>
      <c r="F804" s="414"/>
      <c r="G804" s="160"/>
      <c r="H804" s="160"/>
      <c r="I804" s="160"/>
      <c r="J804" s="10"/>
      <c r="K804" s="2"/>
      <c r="L804" s="2"/>
      <c r="M804" s="2"/>
      <c r="N804" s="3"/>
    </row>
    <row r="805">
      <c r="A805" s="400"/>
      <c r="B805" s="160"/>
      <c r="C805" s="160"/>
      <c r="D805" s="401"/>
      <c r="E805" s="414"/>
      <c r="F805" s="414"/>
      <c r="G805" s="160"/>
      <c r="H805" s="160"/>
      <c r="I805" s="160"/>
      <c r="J805" s="10"/>
      <c r="K805" s="2"/>
      <c r="L805" s="2"/>
      <c r="M805" s="2"/>
      <c r="N805" s="3"/>
    </row>
    <row r="806">
      <c r="A806" s="400"/>
      <c r="B806" s="160"/>
      <c r="C806" s="160"/>
      <c r="D806" s="401"/>
      <c r="E806" s="414"/>
      <c r="F806" s="414"/>
      <c r="G806" s="160"/>
      <c r="H806" s="160"/>
      <c r="I806" s="160"/>
      <c r="J806" s="10"/>
      <c r="K806" s="2"/>
      <c r="L806" s="2"/>
      <c r="M806" s="2"/>
      <c r="N806" s="3"/>
    </row>
    <row r="807">
      <c r="A807" s="400"/>
      <c r="B807" s="160"/>
      <c r="C807" s="160"/>
      <c r="D807" s="401"/>
      <c r="E807" s="414"/>
      <c r="F807" s="414"/>
      <c r="G807" s="160"/>
      <c r="H807" s="160"/>
      <c r="I807" s="160"/>
      <c r="J807" s="10"/>
      <c r="K807" s="2"/>
      <c r="L807" s="2"/>
      <c r="M807" s="2"/>
      <c r="N807" s="3"/>
    </row>
    <row r="808">
      <c r="A808" s="400"/>
      <c r="B808" s="160"/>
      <c r="C808" s="160"/>
      <c r="D808" s="401"/>
      <c r="E808" s="414"/>
      <c r="F808" s="414"/>
      <c r="G808" s="160"/>
      <c r="H808" s="160"/>
      <c r="I808" s="160"/>
      <c r="J808" s="10"/>
      <c r="K808" s="2"/>
      <c r="L808" s="2"/>
      <c r="M808" s="2"/>
      <c r="N808" s="3"/>
    </row>
    <row r="809">
      <c r="A809" s="400"/>
      <c r="B809" s="160"/>
      <c r="C809" s="160"/>
      <c r="D809" s="401"/>
      <c r="E809" s="414"/>
      <c r="F809" s="414"/>
      <c r="G809" s="160"/>
      <c r="H809" s="160"/>
      <c r="I809" s="160"/>
      <c r="J809" s="10"/>
      <c r="K809" s="2"/>
      <c r="L809" s="2"/>
      <c r="M809" s="2"/>
      <c r="N809" s="3"/>
    </row>
    <row r="810">
      <c r="A810" s="400"/>
      <c r="B810" s="160"/>
      <c r="C810" s="160"/>
      <c r="D810" s="401"/>
      <c r="E810" s="414"/>
      <c r="F810" s="414"/>
      <c r="G810" s="160"/>
      <c r="H810" s="160"/>
      <c r="I810" s="160"/>
      <c r="J810" s="10"/>
      <c r="K810" s="2"/>
      <c r="L810" s="2"/>
      <c r="M810" s="2"/>
      <c r="N810" s="3"/>
    </row>
    <row r="811">
      <c r="A811" s="400"/>
      <c r="B811" s="160"/>
      <c r="C811" s="160"/>
      <c r="D811" s="401"/>
      <c r="E811" s="414"/>
      <c r="F811" s="414"/>
      <c r="G811" s="160"/>
      <c r="H811" s="160"/>
      <c r="I811" s="160"/>
      <c r="J811" s="10"/>
      <c r="K811" s="2"/>
      <c r="L811" s="2"/>
      <c r="M811" s="2"/>
      <c r="N811" s="3"/>
    </row>
    <row r="812">
      <c r="A812" s="400"/>
      <c r="B812" s="160"/>
      <c r="C812" s="160"/>
      <c r="D812" s="401"/>
      <c r="E812" s="414"/>
      <c r="F812" s="414"/>
      <c r="G812" s="160"/>
      <c r="H812" s="160"/>
      <c r="I812" s="160"/>
      <c r="J812" s="10"/>
      <c r="K812" s="2"/>
      <c r="L812" s="2"/>
      <c r="M812" s="2"/>
      <c r="N812" s="3"/>
    </row>
    <row r="813">
      <c r="A813" s="400"/>
      <c r="B813" s="160"/>
      <c r="C813" s="160"/>
      <c r="D813" s="401"/>
      <c r="E813" s="414"/>
      <c r="F813" s="414"/>
      <c r="G813" s="160"/>
      <c r="H813" s="160"/>
      <c r="I813" s="160"/>
      <c r="J813" s="10"/>
      <c r="K813" s="2"/>
      <c r="L813" s="2"/>
      <c r="M813" s="2"/>
      <c r="N813" s="3"/>
    </row>
    <row r="814">
      <c r="A814" s="400"/>
      <c r="B814" s="160"/>
      <c r="C814" s="160"/>
      <c r="D814" s="401"/>
      <c r="E814" s="414"/>
      <c r="F814" s="414"/>
      <c r="G814" s="160"/>
      <c r="H814" s="160"/>
      <c r="I814" s="160"/>
      <c r="J814" s="10"/>
      <c r="K814" s="2"/>
      <c r="L814" s="2"/>
      <c r="M814" s="2"/>
      <c r="N814" s="3"/>
    </row>
    <row r="815">
      <c r="A815" s="400"/>
      <c r="B815" s="160"/>
      <c r="C815" s="160"/>
      <c r="D815" s="401"/>
      <c r="E815" s="414"/>
      <c r="F815" s="414"/>
      <c r="G815" s="160"/>
      <c r="H815" s="160"/>
      <c r="I815" s="160"/>
      <c r="J815" s="10"/>
      <c r="K815" s="2"/>
      <c r="L815" s="2"/>
      <c r="M815" s="2"/>
      <c r="N815" s="3"/>
    </row>
    <row r="816">
      <c r="A816" s="400"/>
      <c r="B816" s="160"/>
      <c r="C816" s="160"/>
      <c r="D816" s="401"/>
      <c r="E816" s="414"/>
      <c r="F816" s="414"/>
      <c r="G816" s="160"/>
      <c r="H816" s="160"/>
      <c r="I816" s="160"/>
      <c r="J816" s="10"/>
      <c r="K816" s="2"/>
      <c r="L816" s="2"/>
      <c r="M816" s="2"/>
      <c r="N816" s="3"/>
    </row>
    <row r="817">
      <c r="A817" s="400"/>
      <c r="B817" s="160"/>
      <c r="C817" s="160"/>
      <c r="D817" s="401"/>
      <c r="E817" s="414"/>
      <c r="F817" s="414"/>
      <c r="G817" s="160"/>
      <c r="H817" s="160"/>
      <c r="I817" s="160"/>
      <c r="J817" s="10"/>
      <c r="K817" s="2"/>
      <c r="L817" s="2"/>
      <c r="M817" s="2"/>
      <c r="N817" s="3"/>
    </row>
    <row r="818">
      <c r="A818" s="400"/>
      <c r="B818" s="160"/>
      <c r="C818" s="160"/>
      <c r="D818" s="401"/>
      <c r="E818" s="414"/>
      <c r="F818" s="414"/>
      <c r="G818" s="160"/>
      <c r="H818" s="160"/>
      <c r="I818" s="160"/>
      <c r="J818" s="10"/>
      <c r="K818" s="2"/>
      <c r="L818" s="2"/>
      <c r="M818" s="2"/>
      <c r="N818" s="3"/>
    </row>
    <row r="819">
      <c r="A819" s="400"/>
      <c r="B819" s="160"/>
      <c r="C819" s="160"/>
      <c r="D819" s="401"/>
      <c r="E819" s="414"/>
      <c r="F819" s="414"/>
      <c r="G819" s="160"/>
      <c r="H819" s="160"/>
      <c r="I819" s="160"/>
      <c r="J819" s="10"/>
      <c r="K819" s="2"/>
      <c r="L819" s="2"/>
      <c r="M819" s="2"/>
      <c r="N819" s="3"/>
    </row>
    <row r="820">
      <c r="A820" s="400"/>
      <c r="B820" s="160"/>
      <c r="C820" s="160"/>
      <c r="D820" s="401"/>
      <c r="E820" s="414"/>
      <c r="F820" s="414"/>
      <c r="G820" s="160"/>
      <c r="H820" s="160"/>
      <c r="I820" s="160"/>
      <c r="J820" s="10"/>
      <c r="K820" s="2"/>
      <c r="L820" s="2"/>
      <c r="M820" s="2"/>
      <c r="N820" s="3"/>
    </row>
    <row r="821">
      <c r="A821" s="400"/>
      <c r="B821" s="160"/>
      <c r="C821" s="160"/>
      <c r="D821" s="401"/>
      <c r="E821" s="414"/>
      <c r="F821" s="414"/>
      <c r="G821" s="160"/>
      <c r="H821" s="160"/>
      <c r="I821" s="160"/>
      <c r="J821" s="10"/>
      <c r="K821" s="2"/>
      <c r="L821" s="2"/>
      <c r="M821" s="2"/>
      <c r="N821" s="3"/>
    </row>
    <row r="822">
      <c r="A822" s="400"/>
      <c r="B822" s="160"/>
      <c r="C822" s="160"/>
      <c r="D822" s="401"/>
      <c r="E822" s="414"/>
      <c r="F822" s="414"/>
      <c r="G822" s="160"/>
      <c r="H822" s="160"/>
      <c r="I822" s="160"/>
      <c r="J822" s="10"/>
      <c r="K822" s="2"/>
      <c r="L822" s="2"/>
      <c r="M822" s="2"/>
      <c r="N822" s="3"/>
    </row>
    <row r="823">
      <c r="A823" s="400"/>
      <c r="B823" s="160"/>
      <c r="C823" s="160"/>
      <c r="D823" s="401"/>
      <c r="E823" s="414"/>
      <c r="F823" s="414"/>
      <c r="G823" s="160"/>
      <c r="H823" s="160"/>
      <c r="I823" s="160"/>
      <c r="J823" s="10"/>
      <c r="K823" s="2"/>
      <c r="L823" s="2"/>
      <c r="M823" s="2"/>
      <c r="N823" s="3"/>
    </row>
    <row r="824">
      <c r="A824" s="400"/>
      <c r="B824" s="160"/>
      <c r="C824" s="160"/>
      <c r="D824" s="401"/>
      <c r="E824" s="414"/>
      <c r="F824" s="414"/>
      <c r="G824" s="160"/>
      <c r="H824" s="160"/>
      <c r="I824" s="160"/>
      <c r="J824" s="10"/>
      <c r="K824" s="2"/>
      <c r="L824" s="2"/>
      <c r="M824" s="2"/>
      <c r="N824" s="3"/>
    </row>
    <row r="825">
      <c r="A825" s="400"/>
      <c r="B825" s="160"/>
      <c r="C825" s="160"/>
      <c r="D825" s="401"/>
      <c r="E825" s="414"/>
      <c r="F825" s="414"/>
      <c r="G825" s="160"/>
      <c r="H825" s="160"/>
      <c r="I825" s="160"/>
      <c r="J825" s="10"/>
      <c r="K825" s="2"/>
      <c r="L825" s="2"/>
      <c r="M825" s="2"/>
      <c r="N825" s="3"/>
    </row>
    <row r="826">
      <c r="A826" s="400"/>
      <c r="B826" s="160"/>
      <c r="C826" s="160"/>
      <c r="D826" s="401"/>
      <c r="E826" s="414"/>
      <c r="F826" s="414"/>
      <c r="G826" s="160"/>
      <c r="H826" s="160"/>
      <c r="I826" s="160"/>
      <c r="J826" s="10"/>
      <c r="K826" s="2"/>
      <c r="L826" s="2"/>
      <c r="M826" s="2"/>
      <c r="N826" s="3"/>
    </row>
    <row r="827">
      <c r="A827" s="400"/>
      <c r="B827" s="160"/>
      <c r="C827" s="160"/>
      <c r="D827" s="401"/>
      <c r="E827" s="414"/>
      <c r="F827" s="414"/>
      <c r="G827" s="160"/>
      <c r="H827" s="160"/>
      <c r="I827" s="160"/>
      <c r="J827" s="10"/>
      <c r="K827" s="2"/>
      <c r="L827" s="2"/>
      <c r="M827" s="2"/>
      <c r="N827" s="3"/>
    </row>
    <row r="828">
      <c r="A828" s="400"/>
      <c r="B828" s="160"/>
      <c r="C828" s="160"/>
      <c r="D828" s="401"/>
      <c r="E828" s="414"/>
      <c r="F828" s="414"/>
      <c r="G828" s="160"/>
      <c r="H828" s="160"/>
      <c r="I828" s="160"/>
      <c r="J828" s="10"/>
      <c r="K828" s="2"/>
      <c r="L828" s="2"/>
      <c r="M828" s="2"/>
      <c r="N828" s="3"/>
    </row>
    <row r="829">
      <c r="A829" s="400"/>
      <c r="B829" s="160"/>
      <c r="C829" s="160"/>
      <c r="D829" s="401"/>
      <c r="E829" s="414"/>
      <c r="F829" s="414"/>
      <c r="G829" s="160"/>
      <c r="H829" s="160"/>
      <c r="I829" s="160"/>
      <c r="J829" s="10"/>
      <c r="K829" s="2"/>
      <c r="L829" s="2"/>
      <c r="M829" s="2"/>
      <c r="N829" s="3"/>
    </row>
    <row r="830">
      <c r="A830" s="400"/>
      <c r="B830" s="160"/>
      <c r="C830" s="160"/>
      <c r="D830" s="401"/>
      <c r="E830" s="414"/>
      <c r="F830" s="414"/>
      <c r="G830" s="160"/>
      <c r="H830" s="160"/>
      <c r="I830" s="160"/>
      <c r="J830" s="10"/>
      <c r="K830" s="2"/>
      <c r="L830" s="2"/>
      <c r="M830" s="2"/>
      <c r="N830" s="3"/>
    </row>
    <row r="831">
      <c r="A831" s="400"/>
      <c r="B831" s="160"/>
      <c r="C831" s="160"/>
      <c r="D831" s="401"/>
      <c r="E831" s="414"/>
      <c r="F831" s="414"/>
      <c r="G831" s="160"/>
      <c r="H831" s="160"/>
      <c r="I831" s="160"/>
      <c r="J831" s="10"/>
      <c r="K831" s="2"/>
      <c r="L831" s="2"/>
      <c r="M831" s="2"/>
      <c r="N831" s="3"/>
    </row>
    <row r="832">
      <c r="A832" s="400"/>
      <c r="B832" s="160"/>
      <c r="C832" s="160"/>
      <c r="D832" s="401"/>
      <c r="E832" s="414"/>
      <c r="F832" s="414"/>
      <c r="G832" s="160"/>
      <c r="H832" s="160"/>
      <c r="I832" s="160"/>
      <c r="J832" s="10"/>
      <c r="K832" s="2"/>
      <c r="L832" s="2"/>
      <c r="M832" s="2"/>
      <c r="N832" s="3"/>
    </row>
    <row r="833">
      <c r="A833" s="400"/>
      <c r="B833" s="160"/>
      <c r="C833" s="160"/>
      <c r="D833" s="401"/>
      <c r="E833" s="414"/>
      <c r="F833" s="414"/>
      <c r="G833" s="160"/>
      <c r="H833" s="160"/>
      <c r="I833" s="160"/>
      <c r="J833" s="10"/>
      <c r="K833" s="2"/>
      <c r="L833" s="2"/>
      <c r="M833" s="2"/>
      <c r="N833" s="3"/>
    </row>
    <row r="834">
      <c r="A834" s="400"/>
      <c r="B834" s="160"/>
      <c r="C834" s="160"/>
      <c r="D834" s="401"/>
      <c r="E834" s="414"/>
      <c r="F834" s="414"/>
      <c r="G834" s="160"/>
      <c r="H834" s="160"/>
      <c r="I834" s="160"/>
      <c r="J834" s="10"/>
      <c r="K834" s="2"/>
      <c r="L834" s="2"/>
      <c r="M834" s="2"/>
      <c r="N834" s="3"/>
    </row>
    <row r="835">
      <c r="A835" s="400"/>
      <c r="B835" s="160"/>
      <c r="C835" s="160"/>
      <c r="D835" s="401"/>
      <c r="E835" s="414"/>
      <c r="F835" s="414"/>
      <c r="G835" s="160"/>
      <c r="H835" s="160"/>
      <c r="I835" s="160"/>
      <c r="J835" s="10"/>
      <c r="K835" s="2"/>
      <c r="L835" s="2"/>
      <c r="M835" s="2"/>
      <c r="N835" s="3"/>
    </row>
    <row r="836">
      <c r="A836" s="400"/>
      <c r="B836" s="160"/>
      <c r="C836" s="160"/>
      <c r="D836" s="401"/>
      <c r="E836" s="414"/>
      <c r="F836" s="414"/>
      <c r="G836" s="160"/>
      <c r="H836" s="160"/>
      <c r="I836" s="160"/>
      <c r="J836" s="10"/>
      <c r="K836" s="2"/>
      <c r="L836" s="2"/>
      <c r="M836" s="2"/>
      <c r="N836" s="3"/>
    </row>
    <row r="837">
      <c r="A837" s="400"/>
      <c r="B837" s="160"/>
      <c r="C837" s="160"/>
      <c r="D837" s="401"/>
      <c r="E837" s="414"/>
      <c r="F837" s="414"/>
      <c r="G837" s="160"/>
      <c r="H837" s="160"/>
      <c r="I837" s="160"/>
      <c r="J837" s="10"/>
      <c r="K837" s="2"/>
      <c r="L837" s="2"/>
      <c r="M837" s="2"/>
      <c r="N837" s="3"/>
    </row>
    <row r="838">
      <c r="A838" s="400"/>
      <c r="B838" s="160"/>
      <c r="C838" s="160"/>
      <c r="D838" s="401"/>
      <c r="E838" s="414"/>
      <c r="F838" s="414"/>
      <c r="G838" s="160"/>
      <c r="H838" s="160"/>
      <c r="I838" s="160"/>
      <c r="J838" s="10"/>
      <c r="K838" s="2"/>
      <c r="L838" s="2"/>
      <c r="M838" s="2"/>
      <c r="N838" s="3"/>
    </row>
    <row r="839">
      <c r="A839" s="400"/>
      <c r="B839" s="160"/>
      <c r="C839" s="160"/>
      <c r="D839" s="401"/>
      <c r="E839" s="414"/>
      <c r="F839" s="414"/>
      <c r="G839" s="160"/>
      <c r="H839" s="160"/>
      <c r="I839" s="160"/>
      <c r="J839" s="10"/>
      <c r="K839" s="2"/>
      <c r="L839" s="2"/>
      <c r="M839" s="2"/>
      <c r="N839" s="3"/>
    </row>
    <row r="840">
      <c r="A840" s="400"/>
      <c r="B840" s="160"/>
      <c r="C840" s="160"/>
      <c r="D840" s="401"/>
      <c r="E840" s="414"/>
      <c r="F840" s="414"/>
      <c r="G840" s="160"/>
      <c r="H840" s="160"/>
      <c r="I840" s="160"/>
      <c r="J840" s="10"/>
      <c r="K840" s="2"/>
      <c r="L840" s="2"/>
      <c r="M840" s="2"/>
      <c r="N840" s="3"/>
    </row>
    <row r="841">
      <c r="A841" s="400"/>
      <c r="B841" s="160"/>
      <c r="C841" s="160"/>
      <c r="D841" s="401"/>
      <c r="E841" s="414"/>
      <c r="F841" s="414"/>
      <c r="G841" s="160"/>
      <c r="H841" s="160"/>
      <c r="I841" s="160"/>
      <c r="J841" s="10"/>
      <c r="K841" s="2"/>
      <c r="L841" s="2"/>
      <c r="M841" s="2"/>
      <c r="N841" s="3"/>
    </row>
    <row r="842">
      <c r="A842" s="400"/>
      <c r="B842" s="160"/>
      <c r="C842" s="160"/>
      <c r="D842" s="401"/>
      <c r="E842" s="414"/>
      <c r="F842" s="414"/>
      <c r="G842" s="160"/>
      <c r="H842" s="160"/>
      <c r="I842" s="160"/>
      <c r="J842" s="10"/>
      <c r="K842" s="2"/>
      <c r="L842" s="2"/>
      <c r="M842" s="2"/>
      <c r="N842" s="3"/>
    </row>
    <row r="843">
      <c r="A843" s="400"/>
      <c r="B843" s="160"/>
      <c r="C843" s="160"/>
      <c r="D843" s="401"/>
      <c r="E843" s="414"/>
      <c r="F843" s="414"/>
      <c r="G843" s="160"/>
      <c r="H843" s="160"/>
      <c r="I843" s="160"/>
      <c r="J843" s="10"/>
      <c r="K843" s="2"/>
      <c r="L843" s="2"/>
      <c r="M843" s="2"/>
      <c r="N843" s="3"/>
    </row>
    <row r="844">
      <c r="A844" s="400"/>
      <c r="B844" s="160"/>
      <c r="C844" s="160"/>
      <c r="D844" s="401"/>
      <c r="E844" s="414"/>
      <c r="F844" s="414"/>
      <c r="G844" s="160"/>
      <c r="H844" s="160"/>
      <c r="I844" s="160"/>
      <c r="J844" s="10"/>
      <c r="K844" s="2"/>
      <c r="L844" s="2"/>
      <c r="M844" s="2"/>
      <c r="N844" s="3"/>
    </row>
    <row r="845">
      <c r="A845" s="400"/>
      <c r="B845" s="160"/>
      <c r="C845" s="160"/>
      <c r="D845" s="401"/>
      <c r="E845" s="414"/>
      <c r="F845" s="414"/>
      <c r="G845" s="160"/>
      <c r="H845" s="160"/>
      <c r="I845" s="160"/>
      <c r="J845" s="10"/>
      <c r="K845" s="2"/>
      <c r="L845" s="2"/>
      <c r="M845" s="2"/>
      <c r="N845" s="3"/>
    </row>
    <row r="846">
      <c r="A846" s="400"/>
      <c r="B846" s="160"/>
      <c r="C846" s="160"/>
      <c r="D846" s="401"/>
      <c r="E846" s="414"/>
      <c r="F846" s="414"/>
      <c r="G846" s="160"/>
      <c r="H846" s="160"/>
      <c r="I846" s="160"/>
      <c r="J846" s="10"/>
      <c r="K846" s="2"/>
      <c r="L846" s="2"/>
      <c r="M846" s="2"/>
      <c r="N846" s="3"/>
    </row>
    <row r="847">
      <c r="A847" s="400"/>
      <c r="B847" s="160"/>
      <c r="C847" s="160"/>
      <c r="D847" s="401"/>
      <c r="E847" s="414"/>
      <c r="F847" s="414"/>
      <c r="G847" s="160"/>
      <c r="H847" s="160"/>
      <c r="I847" s="160"/>
      <c r="J847" s="10"/>
      <c r="K847" s="2"/>
      <c r="L847" s="2"/>
      <c r="M847" s="2"/>
      <c r="N847" s="3"/>
    </row>
    <row r="848">
      <c r="A848" s="400"/>
      <c r="B848" s="160"/>
      <c r="C848" s="160"/>
      <c r="D848" s="401"/>
      <c r="E848" s="414"/>
      <c r="F848" s="414"/>
      <c r="G848" s="160"/>
      <c r="H848" s="160"/>
      <c r="I848" s="160"/>
      <c r="J848" s="10"/>
      <c r="K848" s="2"/>
      <c r="L848" s="2"/>
      <c r="M848" s="2"/>
      <c r="N848" s="3"/>
    </row>
    <row r="849">
      <c r="A849" s="400"/>
      <c r="B849" s="160"/>
      <c r="C849" s="160"/>
      <c r="D849" s="401"/>
      <c r="E849" s="414"/>
      <c r="F849" s="414"/>
      <c r="G849" s="160"/>
      <c r="H849" s="160"/>
      <c r="I849" s="160"/>
      <c r="J849" s="10"/>
      <c r="K849" s="2"/>
      <c r="L849" s="2"/>
      <c r="M849" s="2"/>
      <c r="N849" s="3"/>
    </row>
    <row r="850">
      <c r="A850" s="400"/>
      <c r="B850" s="160"/>
      <c r="C850" s="160"/>
      <c r="D850" s="401"/>
      <c r="E850" s="414"/>
      <c r="F850" s="414"/>
      <c r="G850" s="160"/>
      <c r="H850" s="160"/>
      <c r="I850" s="160"/>
      <c r="J850" s="10"/>
      <c r="K850" s="2"/>
      <c r="L850" s="2"/>
      <c r="M850" s="2"/>
      <c r="N850" s="3"/>
    </row>
    <row r="851">
      <c r="A851" s="400"/>
      <c r="B851" s="160"/>
      <c r="C851" s="160"/>
      <c r="D851" s="401"/>
      <c r="E851" s="414"/>
      <c r="F851" s="414"/>
      <c r="G851" s="160"/>
      <c r="H851" s="160"/>
      <c r="I851" s="160"/>
      <c r="J851" s="10"/>
      <c r="K851" s="2"/>
      <c r="L851" s="2"/>
      <c r="M851" s="2"/>
      <c r="N851" s="3"/>
    </row>
    <row r="852">
      <c r="A852" s="400"/>
      <c r="B852" s="160"/>
      <c r="C852" s="160"/>
      <c r="D852" s="401"/>
      <c r="E852" s="414"/>
      <c r="F852" s="414"/>
      <c r="G852" s="160"/>
      <c r="H852" s="160"/>
      <c r="I852" s="160"/>
      <c r="J852" s="10"/>
      <c r="K852" s="2"/>
      <c r="L852" s="2"/>
      <c r="M852" s="2"/>
      <c r="N852" s="3"/>
    </row>
    <row r="853">
      <c r="A853" s="400"/>
      <c r="B853" s="160"/>
      <c r="C853" s="160"/>
      <c r="D853" s="401"/>
      <c r="E853" s="414"/>
      <c r="F853" s="414"/>
      <c r="G853" s="160"/>
      <c r="H853" s="160"/>
      <c r="I853" s="160"/>
      <c r="J853" s="10"/>
      <c r="K853" s="2"/>
      <c r="L853" s="2"/>
      <c r="M853" s="2"/>
      <c r="N853" s="3"/>
    </row>
    <row r="854">
      <c r="A854" s="400"/>
      <c r="B854" s="160"/>
      <c r="C854" s="160"/>
      <c r="D854" s="401"/>
      <c r="E854" s="414"/>
      <c r="F854" s="414"/>
      <c r="G854" s="160"/>
      <c r="H854" s="160"/>
      <c r="I854" s="160"/>
      <c r="J854" s="10"/>
      <c r="K854" s="2"/>
      <c r="L854" s="2"/>
      <c r="M854" s="2"/>
      <c r="N854" s="3"/>
    </row>
    <row r="855">
      <c r="A855" s="400"/>
      <c r="B855" s="160"/>
      <c r="C855" s="160"/>
      <c r="D855" s="401"/>
      <c r="E855" s="414"/>
      <c r="F855" s="414"/>
      <c r="G855" s="160"/>
      <c r="H855" s="160"/>
      <c r="I855" s="160"/>
      <c r="J855" s="10"/>
      <c r="K855" s="2"/>
      <c r="L855" s="2"/>
      <c r="M855" s="2"/>
      <c r="N855" s="3"/>
    </row>
    <row r="856">
      <c r="A856" s="400"/>
      <c r="B856" s="160"/>
      <c r="C856" s="160"/>
      <c r="D856" s="401"/>
      <c r="E856" s="414"/>
      <c r="F856" s="414"/>
      <c r="G856" s="160"/>
      <c r="H856" s="160"/>
      <c r="I856" s="160"/>
      <c r="J856" s="10"/>
      <c r="K856" s="2"/>
      <c r="L856" s="2"/>
      <c r="M856" s="2"/>
      <c r="N856" s="3"/>
    </row>
    <row r="857">
      <c r="A857" s="400"/>
      <c r="B857" s="160"/>
      <c r="C857" s="160"/>
      <c r="D857" s="401"/>
      <c r="E857" s="414"/>
      <c r="F857" s="414"/>
      <c r="G857" s="160"/>
      <c r="H857" s="160"/>
      <c r="I857" s="160"/>
      <c r="J857" s="10"/>
      <c r="K857" s="2"/>
      <c r="L857" s="2"/>
      <c r="M857" s="2"/>
      <c r="N857" s="3"/>
    </row>
    <row r="858">
      <c r="A858" s="400"/>
      <c r="B858" s="160"/>
      <c r="C858" s="160"/>
      <c r="D858" s="401"/>
      <c r="E858" s="414"/>
      <c r="F858" s="414"/>
      <c r="G858" s="160"/>
      <c r="H858" s="160"/>
      <c r="I858" s="160"/>
      <c r="J858" s="10"/>
      <c r="K858" s="2"/>
      <c r="L858" s="2"/>
      <c r="M858" s="2"/>
      <c r="N858" s="3"/>
    </row>
    <row r="859">
      <c r="A859" s="400"/>
      <c r="B859" s="160"/>
      <c r="C859" s="160"/>
      <c r="D859" s="401"/>
      <c r="E859" s="414"/>
      <c r="F859" s="414"/>
      <c r="G859" s="160"/>
      <c r="H859" s="160"/>
      <c r="I859" s="160"/>
      <c r="J859" s="10"/>
      <c r="K859" s="2"/>
      <c r="L859" s="2"/>
      <c r="M859" s="2"/>
      <c r="N859" s="3"/>
    </row>
    <row r="860">
      <c r="A860" s="400"/>
      <c r="B860" s="160"/>
      <c r="C860" s="160"/>
      <c r="D860" s="401"/>
      <c r="E860" s="414"/>
      <c r="F860" s="414"/>
      <c r="G860" s="160"/>
      <c r="H860" s="160"/>
      <c r="I860" s="160"/>
      <c r="J860" s="10"/>
      <c r="K860" s="2"/>
      <c r="L860" s="2"/>
      <c r="M860" s="2"/>
      <c r="N860" s="3"/>
    </row>
    <row r="861">
      <c r="A861" s="400"/>
      <c r="B861" s="160"/>
      <c r="C861" s="160"/>
      <c r="D861" s="401"/>
      <c r="E861" s="414"/>
      <c r="F861" s="414"/>
      <c r="G861" s="160"/>
      <c r="H861" s="160"/>
      <c r="I861" s="160"/>
      <c r="J861" s="10"/>
      <c r="K861" s="2"/>
      <c r="L861" s="2"/>
      <c r="M861" s="2"/>
      <c r="N861" s="3"/>
    </row>
    <row r="862">
      <c r="A862" s="400"/>
      <c r="B862" s="160"/>
      <c r="C862" s="160"/>
      <c r="D862" s="401"/>
      <c r="E862" s="414"/>
      <c r="F862" s="414"/>
      <c r="G862" s="160"/>
      <c r="H862" s="160"/>
      <c r="I862" s="160"/>
      <c r="J862" s="10"/>
      <c r="K862" s="2"/>
      <c r="L862" s="2"/>
      <c r="M862" s="2"/>
      <c r="N862" s="3"/>
    </row>
    <row r="863">
      <c r="A863" s="400"/>
      <c r="B863" s="160"/>
      <c r="C863" s="160"/>
      <c r="D863" s="401"/>
      <c r="E863" s="414"/>
      <c r="F863" s="414"/>
      <c r="G863" s="160"/>
      <c r="H863" s="160"/>
      <c r="I863" s="160"/>
      <c r="J863" s="10"/>
      <c r="K863" s="2"/>
      <c r="L863" s="2"/>
      <c r="M863" s="2"/>
      <c r="N863" s="3"/>
    </row>
    <row r="864">
      <c r="A864" s="400"/>
      <c r="B864" s="160"/>
      <c r="C864" s="160"/>
      <c r="D864" s="401"/>
      <c r="E864" s="414"/>
      <c r="F864" s="414"/>
      <c r="G864" s="160"/>
      <c r="H864" s="160"/>
      <c r="I864" s="160"/>
      <c r="J864" s="10"/>
      <c r="K864" s="2"/>
      <c r="L864" s="2"/>
      <c r="M864" s="2"/>
      <c r="N864" s="3"/>
    </row>
    <row r="865">
      <c r="A865" s="400"/>
      <c r="B865" s="160"/>
      <c r="C865" s="160"/>
      <c r="D865" s="401"/>
      <c r="E865" s="414"/>
      <c r="F865" s="414"/>
      <c r="G865" s="160"/>
      <c r="H865" s="160"/>
      <c r="I865" s="160"/>
      <c r="J865" s="10"/>
      <c r="K865" s="2"/>
      <c r="L865" s="2"/>
      <c r="M865" s="2"/>
      <c r="N865" s="3"/>
    </row>
    <row r="866">
      <c r="A866" s="400"/>
      <c r="B866" s="160"/>
      <c r="C866" s="160"/>
      <c r="D866" s="401"/>
      <c r="E866" s="414"/>
      <c r="F866" s="414"/>
      <c r="G866" s="160"/>
      <c r="H866" s="160"/>
      <c r="I866" s="160"/>
      <c r="J866" s="10"/>
      <c r="K866" s="2"/>
      <c r="L866" s="2"/>
      <c r="M866" s="2"/>
      <c r="N866" s="3"/>
    </row>
    <row r="867">
      <c r="A867" s="400"/>
      <c r="B867" s="160"/>
      <c r="C867" s="160"/>
      <c r="D867" s="401"/>
      <c r="E867" s="414"/>
      <c r="F867" s="414"/>
      <c r="G867" s="160"/>
      <c r="H867" s="160"/>
      <c r="I867" s="160"/>
      <c r="J867" s="10"/>
      <c r="K867" s="2"/>
      <c r="L867" s="2"/>
      <c r="M867" s="2"/>
      <c r="N867" s="3"/>
    </row>
    <row r="868">
      <c r="A868" s="400"/>
      <c r="B868" s="160"/>
      <c r="C868" s="160"/>
      <c r="D868" s="401"/>
      <c r="E868" s="414"/>
      <c r="F868" s="414"/>
      <c r="G868" s="160"/>
      <c r="H868" s="160"/>
      <c r="I868" s="160"/>
      <c r="J868" s="10"/>
      <c r="K868" s="2"/>
      <c r="L868" s="2"/>
      <c r="M868" s="2"/>
      <c r="N868" s="3"/>
    </row>
    <row r="869">
      <c r="A869" s="400"/>
      <c r="B869" s="160"/>
      <c r="C869" s="160"/>
      <c r="D869" s="401"/>
      <c r="E869" s="414"/>
      <c r="F869" s="414"/>
      <c r="G869" s="160"/>
      <c r="H869" s="160"/>
      <c r="I869" s="160"/>
      <c r="J869" s="10"/>
      <c r="K869" s="2"/>
      <c r="L869" s="2"/>
      <c r="M869" s="2"/>
      <c r="N869" s="3"/>
    </row>
    <row r="870">
      <c r="A870" s="400"/>
      <c r="B870" s="160"/>
      <c r="C870" s="160"/>
      <c r="D870" s="401"/>
      <c r="E870" s="414"/>
      <c r="F870" s="414"/>
      <c r="G870" s="160"/>
      <c r="H870" s="160"/>
      <c r="I870" s="160"/>
      <c r="J870" s="10"/>
      <c r="K870" s="2"/>
      <c r="L870" s="2"/>
      <c r="M870" s="2"/>
      <c r="N870" s="3"/>
    </row>
    <row r="871">
      <c r="A871" s="400"/>
      <c r="B871" s="160"/>
      <c r="C871" s="160"/>
      <c r="D871" s="401"/>
      <c r="E871" s="414"/>
      <c r="F871" s="414"/>
      <c r="G871" s="160"/>
      <c r="H871" s="160"/>
      <c r="I871" s="160"/>
      <c r="J871" s="10"/>
      <c r="K871" s="2"/>
      <c r="L871" s="2"/>
      <c r="M871" s="2"/>
      <c r="N871" s="3"/>
    </row>
    <row r="872">
      <c r="A872" s="400"/>
      <c r="B872" s="160"/>
      <c r="C872" s="160"/>
      <c r="D872" s="401"/>
      <c r="E872" s="414"/>
      <c r="F872" s="414"/>
      <c r="G872" s="160"/>
      <c r="H872" s="160"/>
      <c r="I872" s="160"/>
      <c r="J872" s="10"/>
      <c r="K872" s="2"/>
      <c r="L872" s="2"/>
      <c r="M872" s="2"/>
      <c r="N872" s="3"/>
    </row>
    <row r="873">
      <c r="A873" s="400"/>
      <c r="B873" s="160"/>
      <c r="C873" s="160"/>
      <c r="D873" s="401"/>
      <c r="E873" s="414"/>
      <c r="F873" s="414"/>
      <c r="G873" s="160"/>
      <c r="H873" s="160"/>
      <c r="I873" s="160"/>
      <c r="J873" s="10"/>
      <c r="K873" s="2"/>
      <c r="L873" s="2"/>
      <c r="M873" s="2"/>
      <c r="N873" s="3"/>
    </row>
    <row r="874">
      <c r="A874" s="400"/>
      <c r="B874" s="160"/>
      <c r="C874" s="160"/>
      <c r="D874" s="401"/>
      <c r="E874" s="414"/>
      <c r="F874" s="414"/>
      <c r="G874" s="160"/>
      <c r="H874" s="160"/>
      <c r="I874" s="160"/>
      <c r="J874" s="10"/>
      <c r="K874" s="2"/>
      <c r="L874" s="2"/>
      <c r="M874" s="2"/>
      <c r="N874" s="3"/>
    </row>
    <row r="875">
      <c r="A875" s="400"/>
      <c r="B875" s="160"/>
      <c r="C875" s="160"/>
      <c r="D875" s="401"/>
      <c r="E875" s="414"/>
      <c r="F875" s="414"/>
      <c r="G875" s="160"/>
      <c r="H875" s="160"/>
      <c r="I875" s="160"/>
      <c r="J875" s="10"/>
      <c r="K875" s="2"/>
      <c r="L875" s="2"/>
      <c r="M875" s="2"/>
      <c r="N875" s="3"/>
    </row>
    <row r="876">
      <c r="A876" s="400"/>
      <c r="B876" s="160"/>
      <c r="C876" s="160"/>
      <c r="D876" s="401"/>
      <c r="E876" s="414"/>
      <c r="F876" s="414"/>
      <c r="G876" s="160"/>
      <c r="H876" s="160"/>
      <c r="I876" s="160"/>
      <c r="J876" s="10"/>
      <c r="K876" s="2"/>
      <c r="L876" s="2"/>
      <c r="M876" s="2"/>
      <c r="N876" s="3"/>
    </row>
    <row r="877">
      <c r="A877" s="400"/>
      <c r="B877" s="160"/>
      <c r="C877" s="160"/>
      <c r="D877" s="401"/>
      <c r="E877" s="414"/>
      <c r="F877" s="414"/>
      <c r="G877" s="160"/>
      <c r="H877" s="160"/>
      <c r="I877" s="160"/>
      <c r="J877" s="10"/>
      <c r="K877" s="2"/>
      <c r="L877" s="2"/>
      <c r="M877" s="2"/>
      <c r="N877" s="3"/>
    </row>
    <row r="878">
      <c r="A878" s="400"/>
      <c r="B878" s="160"/>
      <c r="C878" s="160"/>
      <c r="D878" s="401"/>
      <c r="E878" s="414"/>
      <c r="F878" s="414"/>
      <c r="G878" s="160"/>
      <c r="H878" s="160"/>
      <c r="I878" s="160"/>
      <c r="J878" s="10"/>
      <c r="K878" s="2"/>
      <c r="L878" s="2"/>
      <c r="M878" s="2"/>
      <c r="N878" s="3"/>
    </row>
    <row r="879">
      <c r="A879" s="400"/>
      <c r="B879" s="160"/>
      <c r="C879" s="160"/>
      <c r="D879" s="401"/>
      <c r="E879" s="414"/>
      <c r="F879" s="414"/>
      <c r="G879" s="160"/>
      <c r="H879" s="160"/>
      <c r="I879" s="160"/>
      <c r="J879" s="10"/>
      <c r="K879" s="2"/>
      <c r="L879" s="2"/>
      <c r="M879" s="2"/>
      <c r="N879" s="3"/>
    </row>
    <row r="880">
      <c r="A880" s="400"/>
      <c r="B880" s="160"/>
      <c r="C880" s="160"/>
      <c r="D880" s="401"/>
      <c r="E880" s="414"/>
      <c r="F880" s="414"/>
      <c r="G880" s="160"/>
      <c r="H880" s="160"/>
      <c r="I880" s="160"/>
      <c r="J880" s="10"/>
      <c r="K880" s="2"/>
      <c r="L880" s="2"/>
      <c r="M880" s="2"/>
      <c r="N880" s="3"/>
    </row>
    <row r="881">
      <c r="A881" s="400"/>
      <c r="B881" s="160"/>
      <c r="C881" s="160"/>
      <c r="D881" s="401"/>
      <c r="E881" s="414"/>
      <c r="F881" s="414"/>
      <c r="G881" s="160"/>
      <c r="H881" s="160"/>
      <c r="I881" s="160"/>
      <c r="J881" s="10"/>
      <c r="K881" s="2"/>
      <c r="L881" s="2"/>
      <c r="M881" s="2"/>
      <c r="N881" s="3"/>
    </row>
    <row r="882">
      <c r="A882" s="400"/>
      <c r="B882" s="160"/>
      <c r="C882" s="160"/>
      <c r="D882" s="401"/>
      <c r="E882" s="414"/>
      <c r="F882" s="414"/>
      <c r="G882" s="160"/>
      <c r="H882" s="160"/>
      <c r="I882" s="160"/>
      <c r="J882" s="10"/>
      <c r="K882" s="2"/>
      <c r="L882" s="2"/>
      <c r="M882" s="2"/>
      <c r="N882" s="3"/>
    </row>
    <row r="883">
      <c r="A883" s="400"/>
      <c r="B883" s="160"/>
      <c r="C883" s="160"/>
      <c r="D883" s="401"/>
      <c r="E883" s="414"/>
      <c r="F883" s="414"/>
      <c r="G883" s="160"/>
      <c r="H883" s="160"/>
      <c r="I883" s="160"/>
      <c r="J883" s="10"/>
      <c r="K883" s="2"/>
      <c r="L883" s="2"/>
      <c r="M883" s="2"/>
      <c r="N883" s="3"/>
    </row>
    <row r="884">
      <c r="A884" s="400"/>
      <c r="B884" s="160"/>
      <c r="C884" s="160"/>
      <c r="D884" s="401"/>
      <c r="E884" s="414"/>
      <c r="F884" s="414"/>
      <c r="G884" s="160"/>
      <c r="H884" s="160"/>
      <c r="I884" s="160"/>
      <c r="J884" s="10"/>
      <c r="K884" s="2"/>
      <c r="L884" s="2"/>
      <c r="M884" s="2"/>
      <c r="N884" s="3"/>
    </row>
    <row r="885">
      <c r="A885" s="400"/>
      <c r="B885" s="160"/>
      <c r="C885" s="160"/>
      <c r="D885" s="401"/>
      <c r="E885" s="414"/>
      <c r="F885" s="414"/>
      <c r="G885" s="160"/>
      <c r="H885" s="160"/>
      <c r="I885" s="160"/>
      <c r="J885" s="10"/>
      <c r="K885" s="2"/>
      <c r="L885" s="2"/>
      <c r="M885" s="2"/>
      <c r="N885" s="3"/>
    </row>
    <row r="886">
      <c r="A886" s="400"/>
      <c r="B886" s="160"/>
      <c r="C886" s="160"/>
      <c r="D886" s="401"/>
      <c r="E886" s="414"/>
      <c r="F886" s="414"/>
      <c r="G886" s="160"/>
      <c r="H886" s="160"/>
      <c r="I886" s="160"/>
      <c r="J886" s="10"/>
      <c r="K886" s="2"/>
      <c r="L886" s="2"/>
      <c r="M886" s="2"/>
      <c r="N886" s="3"/>
    </row>
    <row r="887">
      <c r="A887" s="400"/>
      <c r="B887" s="160"/>
      <c r="C887" s="160"/>
      <c r="D887" s="401"/>
      <c r="E887" s="414"/>
      <c r="F887" s="414"/>
      <c r="G887" s="160"/>
      <c r="H887" s="160"/>
      <c r="I887" s="160"/>
      <c r="J887" s="10"/>
      <c r="K887" s="2"/>
      <c r="L887" s="2"/>
      <c r="M887" s="2"/>
      <c r="N887" s="3"/>
    </row>
    <row r="888">
      <c r="A888" s="400"/>
      <c r="B888" s="160"/>
      <c r="C888" s="160"/>
      <c r="D888" s="401"/>
      <c r="E888" s="414"/>
      <c r="F888" s="414"/>
      <c r="G888" s="160"/>
      <c r="H888" s="160"/>
      <c r="I888" s="160"/>
      <c r="J888" s="10"/>
      <c r="K888" s="2"/>
      <c r="L888" s="2"/>
      <c r="M888" s="2"/>
      <c r="N888" s="3"/>
    </row>
    <row r="889">
      <c r="A889" s="400"/>
      <c r="B889" s="160"/>
      <c r="C889" s="160"/>
      <c r="D889" s="401"/>
      <c r="E889" s="414"/>
      <c r="F889" s="414"/>
      <c r="G889" s="160"/>
      <c r="H889" s="160"/>
      <c r="I889" s="160"/>
      <c r="J889" s="10"/>
      <c r="K889" s="2"/>
      <c r="L889" s="2"/>
      <c r="M889" s="2"/>
      <c r="N889" s="3"/>
    </row>
    <row r="890">
      <c r="A890" s="400"/>
      <c r="B890" s="160"/>
      <c r="C890" s="160"/>
      <c r="D890" s="401"/>
      <c r="E890" s="414"/>
      <c r="F890" s="414"/>
      <c r="G890" s="160"/>
      <c r="H890" s="160"/>
      <c r="I890" s="160"/>
      <c r="J890" s="10"/>
      <c r="K890" s="2"/>
      <c r="L890" s="2"/>
      <c r="M890" s="2"/>
      <c r="N890" s="3"/>
    </row>
    <row r="891">
      <c r="A891" s="400"/>
      <c r="B891" s="160"/>
      <c r="C891" s="160"/>
      <c r="D891" s="401"/>
      <c r="E891" s="414"/>
      <c r="F891" s="414"/>
      <c r="G891" s="160"/>
      <c r="H891" s="160"/>
      <c r="I891" s="160"/>
      <c r="J891" s="10"/>
      <c r="K891" s="2"/>
      <c r="L891" s="2"/>
      <c r="M891" s="2"/>
      <c r="N891" s="3"/>
    </row>
    <row r="892">
      <c r="A892" s="400"/>
      <c r="B892" s="160"/>
      <c r="C892" s="160"/>
      <c r="D892" s="401"/>
      <c r="E892" s="414"/>
      <c r="F892" s="414"/>
      <c r="G892" s="160"/>
      <c r="H892" s="160"/>
      <c r="I892" s="160"/>
      <c r="J892" s="10"/>
      <c r="K892" s="2"/>
      <c r="L892" s="2"/>
      <c r="M892" s="2"/>
      <c r="N892" s="3"/>
    </row>
    <row r="893">
      <c r="A893" s="400"/>
      <c r="B893" s="160"/>
      <c r="C893" s="160"/>
      <c r="D893" s="401"/>
      <c r="E893" s="414"/>
      <c r="F893" s="414"/>
      <c r="G893" s="160"/>
      <c r="H893" s="160"/>
      <c r="I893" s="160"/>
      <c r="J893" s="10"/>
      <c r="K893" s="2"/>
      <c r="L893" s="2"/>
      <c r="M893" s="2"/>
      <c r="N893" s="3"/>
    </row>
    <row r="894">
      <c r="A894" s="400"/>
      <c r="B894" s="160"/>
      <c r="C894" s="160"/>
      <c r="D894" s="401"/>
      <c r="E894" s="414"/>
      <c r="F894" s="414"/>
      <c r="G894" s="160"/>
      <c r="H894" s="160"/>
      <c r="I894" s="160"/>
      <c r="J894" s="10"/>
      <c r="K894" s="2"/>
      <c r="L894" s="2"/>
      <c r="M894" s="2"/>
      <c r="N894" s="3"/>
    </row>
    <row r="895">
      <c r="A895" s="400"/>
      <c r="B895" s="160"/>
      <c r="C895" s="160"/>
      <c r="D895" s="401"/>
      <c r="E895" s="414"/>
      <c r="F895" s="414"/>
      <c r="G895" s="160"/>
      <c r="H895" s="160"/>
      <c r="I895" s="160"/>
      <c r="J895" s="10"/>
      <c r="K895" s="2"/>
      <c r="L895" s="2"/>
      <c r="M895" s="2"/>
      <c r="N895" s="3"/>
    </row>
    <row r="896">
      <c r="A896" s="400"/>
      <c r="B896" s="160"/>
      <c r="C896" s="160"/>
      <c r="D896" s="401"/>
      <c r="E896" s="414"/>
      <c r="F896" s="414"/>
      <c r="G896" s="160"/>
      <c r="H896" s="160"/>
      <c r="I896" s="160"/>
      <c r="J896" s="10"/>
      <c r="K896" s="2"/>
      <c r="L896" s="2"/>
      <c r="M896" s="2"/>
      <c r="N896" s="3"/>
    </row>
    <row r="897">
      <c r="A897" s="400"/>
      <c r="B897" s="160"/>
      <c r="C897" s="160"/>
      <c r="D897" s="401"/>
      <c r="E897" s="414"/>
      <c r="F897" s="414"/>
      <c r="G897" s="160"/>
      <c r="H897" s="160"/>
      <c r="I897" s="160"/>
      <c r="J897" s="10"/>
      <c r="K897" s="2"/>
      <c r="L897" s="2"/>
      <c r="M897" s="2"/>
      <c r="N897" s="3"/>
    </row>
    <row r="898">
      <c r="A898" s="400"/>
      <c r="B898" s="160"/>
      <c r="C898" s="160"/>
      <c r="D898" s="401"/>
      <c r="E898" s="414"/>
      <c r="F898" s="414"/>
      <c r="G898" s="160"/>
      <c r="H898" s="160"/>
      <c r="I898" s="160"/>
      <c r="J898" s="10"/>
      <c r="K898" s="2"/>
      <c r="L898" s="2"/>
      <c r="M898" s="2"/>
      <c r="N898" s="3"/>
    </row>
    <row r="899">
      <c r="A899" s="400"/>
      <c r="B899" s="160"/>
      <c r="C899" s="160"/>
      <c r="D899" s="401"/>
      <c r="E899" s="414"/>
      <c r="F899" s="414"/>
      <c r="G899" s="160"/>
      <c r="H899" s="160"/>
      <c r="I899" s="160"/>
      <c r="J899" s="10"/>
      <c r="K899" s="2"/>
      <c r="L899" s="2"/>
      <c r="M899" s="2"/>
      <c r="N899" s="3"/>
    </row>
    <row r="900">
      <c r="A900" s="400"/>
      <c r="B900" s="160"/>
      <c r="C900" s="160"/>
      <c r="D900" s="401"/>
      <c r="E900" s="414"/>
      <c r="F900" s="414"/>
      <c r="G900" s="160"/>
      <c r="H900" s="160"/>
      <c r="I900" s="160"/>
      <c r="J900" s="10"/>
      <c r="K900" s="2"/>
      <c r="L900" s="2"/>
      <c r="M900" s="2"/>
      <c r="N900" s="3"/>
    </row>
    <row r="901">
      <c r="A901" s="400"/>
      <c r="B901" s="160"/>
      <c r="C901" s="160"/>
      <c r="D901" s="401"/>
      <c r="E901" s="414"/>
      <c r="F901" s="414"/>
      <c r="G901" s="160"/>
      <c r="H901" s="160"/>
      <c r="I901" s="160"/>
      <c r="J901" s="10"/>
      <c r="K901" s="2"/>
      <c r="L901" s="2"/>
      <c r="M901" s="2"/>
      <c r="N901" s="3"/>
    </row>
    <row r="902">
      <c r="A902" s="400"/>
      <c r="B902" s="160"/>
      <c r="C902" s="160"/>
      <c r="D902" s="401"/>
      <c r="E902" s="414"/>
      <c r="F902" s="414"/>
      <c r="G902" s="160"/>
      <c r="H902" s="160"/>
      <c r="I902" s="160"/>
      <c r="J902" s="10"/>
      <c r="K902" s="2"/>
      <c r="L902" s="2"/>
      <c r="M902" s="2"/>
      <c r="N902" s="3"/>
    </row>
    <row r="903">
      <c r="A903" s="400"/>
      <c r="B903" s="160"/>
      <c r="C903" s="160"/>
      <c r="D903" s="401"/>
      <c r="E903" s="414"/>
      <c r="F903" s="414"/>
      <c r="G903" s="160"/>
      <c r="H903" s="160"/>
      <c r="I903" s="160"/>
      <c r="J903" s="10"/>
      <c r="K903" s="2"/>
      <c r="L903" s="2"/>
      <c r="M903" s="2"/>
      <c r="N903" s="3"/>
    </row>
    <row r="904">
      <c r="A904" s="400"/>
      <c r="B904" s="160"/>
      <c r="C904" s="160"/>
      <c r="D904" s="401"/>
      <c r="E904" s="414"/>
      <c r="F904" s="414"/>
      <c r="G904" s="160"/>
      <c r="H904" s="160"/>
      <c r="I904" s="160"/>
      <c r="J904" s="10"/>
      <c r="K904" s="2"/>
      <c r="L904" s="2"/>
      <c r="M904" s="2"/>
      <c r="N904" s="3"/>
    </row>
    <row r="905">
      <c r="A905" s="400"/>
      <c r="B905" s="160"/>
      <c r="C905" s="160"/>
      <c r="D905" s="401"/>
      <c r="E905" s="414"/>
      <c r="F905" s="414"/>
      <c r="G905" s="160"/>
      <c r="H905" s="160"/>
      <c r="I905" s="160"/>
      <c r="J905" s="10"/>
      <c r="K905" s="2"/>
      <c r="L905" s="2"/>
      <c r="M905" s="2"/>
      <c r="N905" s="3"/>
    </row>
    <row r="906">
      <c r="A906" s="400"/>
      <c r="B906" s="160"/>
      <c r="C906" s="160"/>
      <c r="D906" s="401"/>
      <c r="E906" s="414"/>
      <c r="F906" s="414"/>
      <c r="G906" s="160"/>
      <c r="H906" s="160"/>
      <c r="I906" s="160"/>
      <c r="J906" s="10"/>
      <c r="K906" s="2"/>
      <c r="L906" s="2"/>
      <c r="M906" s="2"/>
      <c r="N906" s="3"/>
    </row>
    <row r="907">
      <c r="A907" s="400"/>
      <c r="B907" s="160"/>
      <c r="C907" s="160"/>
      <c r="D907" s="401"/>
      <c r="E907" s="414"/>
      <c r="F907" s="414"/>
      <c r="G907" s="160"/>
      <c r="H907" s="160"/>
      <c r="I907" s="160"/>
      <c r="J907" s="10"/>
      <c r="K907" s="2"/>
      <c r="L907" s="2"/>
      <c r="M907" s="2"/>
      <c r="N907" s="3"/>
    </row>
    <row r="908">
      <c r="A908" s="400"/>
      <c r="B908" s="160"/>
      <c r="C908" s="160"/>
      <c r="D908" s="401"/>
      <c r="E908" s="414"/>
      <c r="F908" s="414"/>
      <c r="G908" s="160"/>
      <c r="H908" s="160"/>
      <c r="I908" s="160"/>
      <c r="J908" s="10"/>
      <c r="K908" s="2"/>
      <c r="L908" s="2"/>
      <c r="M908" s="2"/>
      <c r="N908" s="3"/>
    </row>
    <row r="909">
      <c r="A909" s="400"/>
      <c r="B909" s="160"/>
      <c r="C909" s="160"/>
      <c r="D909" s="401"/>
      <c r="E909" s="414"/>
      <c r="F909" s="414"/>
      <c r="G909" s="160"/>
      <c r="H909" s="160"/>
      <c r="I909" s="160"/>
      <c r="J909" s="10"/>
      <c r="K909" s="2"/>
      <c r="L909" s="2"/>
      <c r="M909" s="2"/>
      <c r="N909" s="3"/>
    </row>
    <row r="910">
      <c r="A910" s="400"/>
      <c r="B910" s="160"/>
      <c r="C910" s="160"/>
      <c r="D910" s="401"/>
      <c r="E910" s="414"/>
      <c r="F910" s="414"/>
      <c r="G910" s="160"/>
      <c r="H910" s="160"/>
      <c r="I910" s="160"/>
      <c r="J910" s="10"/>
      <c r="K910" s="2"/>
      <c r="L910" s="2"/>
      <c r="M910" s="2"/>
      <c r="N910" s="3"/>
    </row>
    <row r="911">
      <c r="A911" s="400"/>
      <c r="B911" s="160"/>
      <c r="C911" s="160"/>
      <c r="D911" s="401"/>
      <c r="E911" s="414"/>
      <c r="F911" s="414"/>
      <c r="G911" s="160"/>
      <c r="H911" s="160"/>
      <c r="I911" s="160"/>
      <c r="J911" s="10"/>
      <c r="K911" s="2"/>
      <c r="L911" s="2"/>
      <c r="M911" s="2"/>
      <c r="N911" s="3"/>
    </row>
    <row r="912">
      <c r="A912" s="400"/>
      <c r="B912" s="160"/>
      <c r="C912" s="160"/>
      <c r="D912" s="401"/>
      <c r="E912" s="414"/>
      <c r="F912" s="414"/>
      <c r="G912" s="160"/>
      <c r="H912" s="160"/>
      <c r="I912" s="160"/>
      <c r="J912" s="10"/>
      <c r="K912" s="2"/>
      <c r="L912" s="2"/>
      <c r="M912" s="2"/>
      <c r="N912" s="3"/>
    </row>
    <row r="913">
      <c r="A913" s="400"/>
      <c r="B913" s="160"/>
      <c r="C913" s="160"/>
      <c r="D913" s="401"/>
      <c r="E913" s="414"/>
      <c r="F913" s="414"/>
      <c r="G913" s="160"/>
      <c r="H913" s="160"/>
      <c r="I913" s="160"/>
      <c r="J913" s="10"/>
      <c r="K913" s="2"/>
      <c r="L913" s="2"/>
      <c r="M913" s="2"/>
      <c r="N913" s="3"/>
    </row>
    <row r="914">
      <c r="A914" s="400"/>
      <c r="B914" s="160"/>
      <c r="C914" s="160"/>
      <c r="D914" s="401"/>
      <c r="E914" s="414"/>
      <c r="F914" s="414"/>
      <c r="G914" s="160"/>
      <c r="H914" s="160"/>
      <c r="I914" s="160"/>
      <c r="J914" s="10"/>
      <c r="K914" s="2"/>
      <c r="L914" s="2"/>
      <c r="M914" s="2"/>
      <c r="N914" s="3"/>
    </row>
    <row r="915">
      <c r="A915" s="400"/>
      <c r="B915" s="160"/>
      <c r="C915" s="160"/>
      <c r="D915" s="401"/>
      <c r="E915" s="414"/>
      <c r="F915" s="414"/>
      <c r="G915" s="160"/>
      <c r="H915" s="160"/>
      <c r="I915" s="160"/>
      <c r="J915" s="10"/>
      <c r="K915" s="2"/>
      <c r="L915" s="2"/>
      <c r="M915" s="2"/>
      <c r="N915" s="3"/>
    </row>
    <row r="916">
      <c r="A916" s="400"/>
      <c r="B916" s="160"/>
      <c r="C916" s="160"/>
      <c r="D916" s="401"/>
      <c r="E916" s="414"/>
      <c r="F916" s="414"/>
      <c r="G916" s="160"/>
      <c r="H916" s="160"/>
      <c r="I916" s="160"/>
      <c r="J916" s="10"/>
      <c r="K916" s="2"/>
      <c r="L916" s="2"/>
      <c r="M916" s="2"/>
      <c r="N916" s="3"/>
    </row>
    <row r="917">
      <c r="A917" s="400"/>
      <c r="B917" s="160"/>
      <c r="C917" s="160"/>
      <c r="D917" s="401"/>
      <c r="E917" s="414"/>
      <c r="F917" s="414"/>
      <c r="G917" s="160"/>
      <c r="H917" s="160"/>
      <c r="I917" s="160"/>
      <c r="J917" s="10"/>
      <c r="K917" s="2"/>
      <c r="L917" s="2"/>
      <c r="M917" s="2"/>
      <c r="N917" s="3"/>
    </row>
    <row r="918">
      <c r="A918" s="400"/>
      <c r="B918" s="160"/>
      <c r="C918" s="160"/>
      <c r="D918" s="401"/>
      <c r="E918" s="414"/>
      <c r="F918" s="414"/>
      <c r="G918" s="160"/>
      <c r="H918" s="160"/>
      <c r="I918" s="160"/>
      <c r="J918" s="10"/>
      <c r="K918" s="2"/>
      <c r="L918" s="2"/>
      <c r="M918" s="2"/>
      <c r="N918" s="3"/>
    </row>
    <row r="919">
      <c r="A919" s="400"/>
      <c r="B919" s="160"/>
      <c r="C919" s="160"/>
      <c r="D919" s="401"/>
      <c r="E919" s="414"/>
      <c r="F919" s="414"/>
      <c r="G919" s="160"/>
      <c r="H919" s="160"/>
      <c r="I919" s="160"/>
      <c r="J919" s="10"/>
      <c r="K919" s="2"/>
      <c r="L919" s="2"/>
      <c r="M919" s="2"/>
      <c r="N919" s="3"/>
    </row>
    <row r="920">
      <c r="A920" s="400"/>
      <c r="B920" s="160"/>
      <c r="C920" s="160"/>
      <c r="D920" s="401"/>
      <c r="E920" s="414"/>
      <c r="F920" s="414"/>
      <c r="G920" s="160"/>
      <c r="H920" s="160"/>
      <c r="I920" s="160"/>
      <c r="J920" s="10"/>
      <c r="K920" s="2"/>
      <c r="L920" s="2"/>
      <c r="M920" s="2"/>
      <c r="N920" s="3"/>
    </row>
    <row r="921">
      <c r="A921" s="400"/>
      <c r="B921" s="160"/>
      <c r="C921" s="160"/>
      <c r="D921" s="401"/>
      <c r="E921" s="414"/>
      <c r="F921" s="414"/>
      <c r="G921" s="160"/>
      <c r="H921" s="160"/>
      <c r="I921" s="160"/>
      <c r="J921" s="10"/>
      <c r="K921" s="2"/>
      <c r="L921" s="2"/>
      <c r="M921" s="2"/>
      <c r="N921" s="3"/>
    </row>
    <row r="922">
      <c r="A922" s="400"/>
      <c r="B922" s="160"/>
      <c r="C922" s="160"/>
      <c r="D922" s="401"/>
      <c r="E922" s="414"/>
      <c r="F922" s="414"/>
      <c r="G922" s="160"/>
      <c r="H922" s="160"/>
      <c r="I922" s="160"/>
      <c r="J922" s="10"/>
      <c r="K922" s="2"/>
      <c r="L922" s="2"/>
      <c r="M922" s="2"/>
      <c r="N922" s="3"/>
    </row>
    <row r="923">
      <c r="A923" s="400"/>
      <c r="B923" s="160"/>
      <c r="C923" s="160"/>
      <c r="D923" s="401"/>
      <c r="E923" s="414"/>
      <c r="F923" s="414"/>
      <c r="G923" s="160"/>
      <c r="H923" s="160"/>
      <c r="I923" s="160"/>
      <c r="J923" s="10"/>
      <c r="K923" s="2"/>
      <c r="L923" s="2"/>
      <c r="M923" s="2"/>
      <c r="N923" s="3"/>
    </row>
    <row r="924">
      <c r="A924" s="400"/>
      <c r="B924" s="160"/>
      <c r="C924" s="160"/>
      <c r="D924" s="401"/>
      <c r="E924" s="414"/>
      <c r="F924" s="414"/>
      <c r="G924" s="160"/>
      <c r="H924" s="160"/>
      <c r="I924" s="160"/>
      <c r="J924" s="10"/>
      <c r="K924" s="2"/>
      <c r="L924" s="2"/>
      <c r="M924" s="2"/>
      <c r="N924" s="3"/>
    </row>
    <row r="925">
      <c r="A925" s="400"/>
      <c r="B925" s="160"/>
      <c r="C925" s="160"/>
      <c r="D925" s="401"/>
      <c r="E925" s="414"/>
      <c r="F925" s="414"/>
      <c r="G925" s="160"/>
      <c r="H925" s="160"/>
      <c r="I925" s="160"/>
      <c r="J925" s="10"/>
      <c r="K925" s="2"/>
      <c r="L925" s="2"/>
      <c r="M925" s="2"/>
      <c r="N925" s="3"/>
    </row>
    <row r="926">
      <c r="A926" s="400"/>
      <c r="B926" s="160"/>
      <c r="C926" s="160"/>
      <c r="D926" s="401"/>
      <c r="E926" s="414"/>
      <c r="F926" s="414"/>
      <c r="G926" s="160"/>
      <c r="H926" s="160"/>
      <c r="I926" s="160"/>
      <c r="J926" s="10"/>
      <c r="K926" s="2"/>
      <c r="L926" s="2"/>
      <c r="M926" s="2"/>
      <c r="N926" s="3"/>
    </row>
    <row r="927">
      <c r="A927" s="400"/>
      <c r="B927" s="160"/>
      <c r="C927" s="160"/>
      <c r="D927" s="401"/>
      <c r="E927" s="414"/>
      <c r="F927" s="414"/>
      <c r="G927" s="160"/>
      <c r="H927" s="160"/>
      <c r="I927" s="160"/>
      <c r="J927" s="10"/>
      <c r="K927" s="2"/>
      <c r="L927" s="2"/>
      <c r="M927" s="2"/>
      <c r="N927" s="3"/>
    </row>
    <row r="928">
      <c r="A928" s="400"/>
      <c r="B928" s="160"/>
      <c r="C928" s="160"/>
      <c r="D928" s="401"/>
      <c r="E928" s="414"/>
      <c r="F928" s="414"/>
      <c r="G928" s="160"/>
      <c r="H928" s="160"/>
      <c r="I928" s="160"/>
      <c r="J928" s="10"/>
      <c r="K928" s="2"/>
      <c r="L928" s="2"/>
      <c r="M928" s="2"/>
      <c r="N928" s="3"/>
    </row>
    <row r="929">
      <c r="A929" s="400"/>
      <c r="B929" s="160"/>
      <c r="C929" s="160"/>
      <c r="D929" s="401"/>
      <c r="E929" s="414"/>
      <c r="F929" s="414"/>
      <c r="G929" s="160"/>
      <c r="H929" s="160"/>
      <c r="I929" s="160"/>
      <c r="J929" s="10"/>
      <c r="K929" s="2"/>
      <c r="L929" s="2"/>
      <c r="M929" s="2"/>
      <c r="N929" s="3"/>
    </row>
    <row r="930">
      <c r="A930" s="400"/>
      <c r="B930" s="160"/>
      <c r="C930" s="160"/>
      <c r="D930" s="401"/>
      <c r="E930" s="414"/>
      <c r="F930" s="414"/>
      <c r="G930" s="160"/>
      <c r="H930" s="160"/>
      <c r="I930" s="160"/>
      <c r="J930" s="10"/>
      <c r="K930" s="2"/>
      <c r="L930" s="2"/>
      <c r="M930" s="2"/>
      <c r="N930" s="3"/>
    </row>
    <row r="931">
      <c r="A931" s="400"/>
      <c r="B931" s="160"/>
      <c r="C931" s="160"/>
      <c r="D931" s="401"/>
      <c r="E931" s="414"/>
      <c r="F931" s="414"/>
      <c r="G931" s="160"/>
      <c r="H931" s="160"/>
      <c r="I931" s="160"/>
      <c r="J931" s="10"/>
      <c r="K931" s="2"/>
      <c r="L931" s="2"/>
      <c r="M931" s="2"/>
      <c r="N931" s="3"/>
    </row>
    <row r="932">
      <c r="A932" s="400"/>
      <c r="B932" s="160"/>
      <c r="C932" s="160"/>
      <c r="D932" s="401"/>
      <c r="E932" s="414"/>
      <c r="F932" s="414"/>
      <c r="G932" s="160"/>
      <c r="H932" s="160"/>
      <c r="I932" s="160"/>
      <c r="J932" s="10"/>
      <c r="K932" s="2"/>
      <c r="L932" s="2"/>
      <c r="M932" s="2"/>
      <c r="N932" s="3"/>
    </row>
    <row r="933">
      <c r="A933" s="400"/>
      <c r="B933" s="160"/>
      <c r="C933" s="160"/>
      <c r="D933" s="401"/>
      <c r="E933" s="414"/>
      <c r="F933" s="414"/>
      <c r="G933" s="160"/>
      <c r="H933" s="160"/>
      <c r="I933" s="160"/>
      <c r="J933" s="10"/>
      <c r="K933" s="2"/>
      <c r="L933" s="2"/>
      <c r="M933" s="2"/>
      <c r="N933" s="3"/>
    </row>
    <row r="934">
      <c r="A934" s="400"/>
      <c r="B934" s="160"/>
      <c r="C934" s="160"/>
      <c r="D934" s="401"/>
      <c r="E934" s="414"/>
      <c r="F934" s="414"/>
      <c r="G934" s="160"/>
      <c r="H934" s="160"/>
      <c r="I934" s="160"/>
      <c r="J934" s="10"/>
      <c r="K934" s="2"/>
      <c r="L934" s="2"/>
      <c r="M934" s="2"/>
      <c r="N934" s="3"/>
    </row>
    <row r="935">
      <c r="A935" s="400"/>
      <c r="B935" s="160"/>
      <c r="C935" s="160"/>
      <c r="D935" s="401"/>
      <c r="E935" s="414"/>
      <c r="F935" s="414"/>
      <c r="G935" s="160"/>
      <c r="H935" s="160"/>
      <c r="I935" s="160"/>
      <c r="J935" s="10"/>
      <c r="K935" s="2"/>
      <c r="L935" s="2"/>
      <c r="M935" s="2"/>
      <c r="N935" s="3"/>
    </row>
    <row r="936">
      <c r="A936" s="400"/>
      <c r="B936" s="160"/>
      <c r="C936" s="160"/>
      <c r="D936" s="401"/>
      <c r="E936" s="414"/>
      <c r="F936" s="414"/>
      <c r="G936" s="160"/>
      <c r="H936" s="160"/>
      <c r="I936" s="160"/>
      <c r="J936" s="10"/>
      <c r="K936" s="2"/>
      <c r="L936" s="2"/>
      <c r="M936" s="2"/>
      <c r="N936" s="3"/>
    </row>
    <row r="937">
      <c r="A937" s="400"/>
      <c r="B937" s="160"/>
      <c r="C937" s="160"/>
      <c r="D937" s="401"/>
      <c r="E937" s="414"/>
      <c r="F937" s="414"/>
      <c r="G937" s="160"/>
      <c r="H937" s="160"/>
      <c r="I937" s="160"/>
      <c r="J937" s="10"/>
      <c r="K937" s="2"/>
      <c r="L937" s="2"/>
      <c r="M937" s="2"/>
      <c r="N937" s="3"/>
    </row>
    <row r="938">
      <c r="A938" s="400"/>
      <c r="B938" s="160"/>
      <c r="C938" s="160"/>
      <c r="D938" s="401"/>
      <c r="E938" s="414"/>
      <c r="F938" s="414"/>
      <c r="G938" s="160"/>
      <c r="H938" s="160"/>
      <c r="I938" s="160"/>
      <c r="J938" s="10"/>
      <c r="K938" s="2"/>
      <c r="L938" s="2"/>
      <c r="M938" s="2"/>
      <c r="N938" s="3"/>
    </row>
    <row r="939">
      <c r="A939" s="400"/>
      <c r="B939" s="160"/>
      <c r="C939" s="160"/>
      <c r="D939" s="401"/>
      <c r="E939" s="414"/>
      <c r="F939" s="414"/>
      <c r="G939" s="160"/>
      <c r="H939" s="160"/>
      <c r="I939" s="160"/>
      <c r="J939" s="10"/>
      <c r="K939" s="2"/>
      <c r="L939" s="2"/>
      <c r="M939" s="2"/>
      <c r="N939" s="3"/>
    </row>
    <row r="940">
      <c r="A940" s="400"/>
      <c r="B940" s="160"/>
      <c r="C940" s="160"/>
      <c r="D940" s="401"/>
      <c r="E940" s="414"/>
      <c r="F940" s="414"/>
      <c r="G940" s="160"/>
      <c r="H940" s="160"/>
      <c r="I940" s="160"/>
      <c r="J940" s="10"/>
      <c r="K940" s="2"/>
      <c r="L940" s="2"/>
      <c r="M940" s="2"/>
      <c r="N940" s="3"/>
    </row>
    <row r="941">
      <c r="A941" s="400"/>
      <c r="B941" s="160"/>
      <c r="C941" s="160"/>
      <c r="D941" s="401"/>
      <c r="E941" s="414"/>
      <c r="F941" s="414"/>
      <c r="G941" s="160"/>
      <c r="H941" s="160"/>
      <c r="I941" s="160"/>
      <c r="J941" s="10"/>
      <c r="K941" s="2"/>
      <c r="L941" s="2"/>
      <c r="M941" s="2"/>
      <c r="N941" s="3"/>
    </row>
    <row r="942">
      <c r="A942" s="400"/>
      <c r="B942" s="160"/>
      <c r="C942" s="160"/>
      <c r="D942" s="401"/>
      <c r="E942" s="414"/>
      <c r="F942" s="414"/>
      <c r="G942" s="160"/>
      <c r="H942" s="160"/>
      <c r="I942" s="160"/>
      <c r="J942" s="10"/>
      <c r="K942" s="2"/>
      <c r="L942" s="2"/>
      <c r="M942" s="2"/>
      <c r="N942" s="3"/>
    </row>
    <row r="943">
      <c r="A943" s="400"/>
      <c r="B943" s="160"/>
      <c r="C943" s="160"/>
      <c r="D943" s="401"/>
      <c r="E943" s="414"/>
      <c r="F943" s="414"/>
      <c r="G943" s="160"/>
      <c r="H943" s="160"/>
      <c r="I943" s="160"/>
      <c r="J943" s="10"/>
      <c r="K943" s="2"/>
      <c r="L943" s="2"/>
      <c r="M943" s="2"/>
      <c r="N943" s="3"/>
    </row>
    <row r="944">
      <c r="A944" s="400"/>
      <c r="B944" s="160"/>
      <c r="C944" s="160"/>
      <c r="D944" s="401"/>
      <c r="E944" s="414"/>
      <c r="F944" s="414"/>
      <c r="G944" s="160"/>
      <c r="H944" s="160"/>
      <c r="I944" s="160"/>
      <c r="J944" s="10"/>
      <c r="K944" s="2"/>
      <c r="L944" s="2"/>
      <c r="M944" s="2"/>
      <c r="N944" s="3"/>
    </row>
    <row r="945">
      <c r="A945" s="400"/>
      <c r="B945" s="160"/>
      <c r="C945" s="160"/>
      <c r="D945" s="401"/>
      <c r="E945" s="414"/>
      <c r="F945" s="414"/>
      <c r="G945" s="160"/>
      <c r="H945" s="160"/>
      <c r="I945" s="160"/>
      <c r="J945" s="10"/>
      <c r="K945" s="2"/>
      <c r="L945" s="2"/>
      <c r="M945" s="2"/>
      <c r="N945" s="3"/>
    </row>
    <row r="946">
      <c r="A946" s="400"/>
      <c r="B946" s="160"/>
      <c r="C946" s="160"/>
      <c r="D946" s="401"/>
      <c r="E946" s="414"/>
      <c r="F946" s="414"/>
      <c r="G946" s="160"/>
      <c r="H946" s="160"/>
      <c r="I946" s="160"/>
      <c r="J946" s="10"/>
      <c r="K946" s="2"/>
      <c r="L946" s="2"/>
      <c r="M946" s="2"/>
      <c r="N946" s="3"/>
    </row>
    <row r="947">
      <c r="A947" s="400"/>
      <c r="B947" s="160"/>
      <c r="C947" s="160"/>
      <c r="D947" s="401"/>
      <c r="E947" s="414"/>
      <c r="F947" s="414"/>
      <c r="G947" s="160"/>
      <c r="H947" s="160"/>
      <c r="I947" s="160"/>
      <c r="J947" s="10"/>
      <c r="K947" s="2"/>
      <c r="L947" s="2"/>
      <c r="M947" s="2"/>
      <c r="N947" s="3"/>
    </row>
    <row r="948">
      <c r="A948" s="400"/>
      <c r="B948" s="160"/>
      <c r="C948" s="160"/>
      <c r="D948" s="401"/>
      <c r="E948" s="414"/>
      <c r="F948" s="414"/>
      <c r="G948" s="160"/>
      <c r="H948" s="160"/>
      <c r="I948" s="160"/>
      <c r="J948" s="10"/>
      <c r="K948" s="2"/>
      <c r="L948" s="2"/>
      <c r="M948" s="2"/>
      <c r="N948" s="3"/>
    </row>
    <row r="949">
      <c r="A949" s="400"/>
      <c r="B949" s="160"/>
      <c r="C949" s="160"/>
      <c r="D949" s="401"/>
      <c r="E949" s="414"/>
      <c r="F949" s="414"/>
      <c r="G949" s="160"/>
      <c r="H949" s="160"/>
      <c r="I949" s="160"/>
      <c r="J949" s="10"/>
      <c r="K949" s="2"/>
      <c r="L949" s="2"/>
      <c r="M949" s="2"/>
      <c r="N949" s="3"/>
    </row>
    <row r="950">
      <c r="A950" s="400"/>
      <c r="B950" s="160"/>
      <c r="C950" s="160"/>
      <c r="D950" s="401"/>
      <c r="E950" s="414"/>
      <c r="F950" s="414"/>
      <c r="G950" s="160"/>
      <c r="H950" s="160"/>
      <c r="I950" s="160"/>
      <c r="J950" s="10"/>
      <c r="K950" s="2"/>
      <c r="L950" s="2"/>
      <c r="M950" s="2"/>
      <c r="N950" s="3"/>
    </row>
    <row r="951">
      <c r="A951" s="400"/>
      <c r="B951" s="160"/>
      <c r="C951" s="160"/>
      <c r="D951" s="401"/>
      <c r="E951" s="414"/>
      <c r="F951" s="414"/>
      <c r="G951" s="160"/>
      <c r="H951" s="160"/>
      <c r="I951" s="160"/>
      <c r="J951" s="10"/>
      <c r="K951" s="2"/>
      <c r="L951" s="2"/>
      <c r="M951" s="2"/>
      <c r="N951" s="3"/>
    </row>
    <row r="952">
      <c r="A952" s="400"/>
      <c r="B952" s="160"/>
      <c r="C952" s="160"/>
      <c r="D952" s="401"/>
      <c r="E952" s="414"/>
      <c r="F952" s="414"/>
      <c r="G952" s="160"/>
      <c r="H952" s="160"/>
      <c r="I952" s="160"/>
      <c r="J952" s="10"/>
      <c r="K952" s="2"/>
      <c r="L952" s="2"/>
      <c r="M952" s="2"/>
      <c r="N952" s="3"/>
    </row>
    <row r="953">
      <c r="A953" s="400"/>
      <c r="B953" s="160"/>
      <c r="C953" s="160"/>
      <c r="D953" s="401"/>
      <c r="E953" s="414"/>
      <c r="F953" s="414"/>
      <c r="G953" s="160"/>
      <c r="H953" s="160"/>
      <c r="I953" s="160"/>
      <c r="J953" s="10"/>
      <c r="K953" s="2"/>
      <c r="L953" s="2"/>
      <c r="M953" s="2"/>
      <c r="N953" s="3"/>
    </row>
    <row r="954">
      <c r="A954" s="400"/>
      <c r="B954" s="160"/>
      <c r="C954" s="160"/>
      <c r="D954" s="401"/>
      <c r="E954" s="414"/>
      <c r="F954" s="414"/>
      <c r="G954" s="160"/>
      <c r="H954" s="160"/>
      <c r="I954" s="160"/>
      <c r="J954" s="10"/>
      <c r="K954" s="2"/>
      <c r="L954" s="2"/>
      <c r="M954" s="2"/>
      <c r="N954" s="3"/>
    </row>
    <row r="955">
      <c r="A955" s="400"/>
      <c r="B955" s="160"/>
      <c r="C955" s="160"/>
      <c r="D955" s="401"/>
      <c r="E955" s="414"/>
      <c r="F955" s="414"/>
      <c r="G955" s="160"/>
      <c r="H955" s="160"/>
      <c r="I955" s="160"/>
      <c r="J955" s="10"/>
      <c r="K955" s="2"/>
      <c r="L955" s="2"/>
      <c r="M955" s="2"/>
      <c r="N955" s="3"/>
    </row>
    <row r="956">
      <c r="A956" s="400"/>
      <c r="B956" s="160"/>
      <c r="C956" s="160"/>
      <c r="D956" s="401"/>
      <c r="E956" s="414"/>
      <c r="F956" s="414"/>
      <c r="G956" s="160"/>
      <c r="H956" s="160"/>
      <c r="I956" s="160"/>
      <c r="J956" s="10"/>
      <c r="K956" s="2"/>
      <c r="L956" s="2"/>
      <c r="M956" s="2"/>
      <c r="N956" s="3"/>
    </row>
    <row r="957">
      <c r="A957" s="400"/>
      <c r="B957" s="160"/>
      <c r="C957" s="160"/>
      <c r="D957" s="401"/>
      <c r="E957" s="414"/>
      <c r="F957" s="414"/>
      <c r="G957" s="160"/>
      <c r="H957" s="160"/>
      <c r="I957" s="160"/>
      <c r="J957" s="10"/>
      <c r="K957" s="2"/>
      <c r="L957" s="2"/>
      <c r="M957" s="2"/>
      <c r="N957" s="3"/>
    </row>
    <row r="958">
      <c r="A958" s="400"/>
      <c r="B958" s="160"/>
      <c r="C958" s="160"/>
      <c r="D958" s="401"/>
      <c r="E958" s="414"/>
      <c r="F958" s="414"/>
      <c r="G958" s="160"/>
      <c r="H958" s="160"/>
      <c r="I958" s="160"/>
      <c r="J958" s="10"/>
      <c r="K958" s="2"/>
      <c r="L958" s="2"/>
      <c r="M958" s="2"/>
      <c r="N958" s="3"/>
    </row>
    <row r="959">
      <c r="A959" s="400"/>
      <c r="B959" s="160"/>
      <c r="C959" s="160"/>
      <c r="D959" s="401"/>
      <c r="E959" s="414"/>
      <c r="F959" s="414"/>
      <c r="G959" s="160"/>
      <c r="H959" s="160"/>
      <c r="I959" s="160"/>
      <c r="J959" s="10"/>
      <c r="K959" s="2"/>
      <c r="L959" s="2"/>
      <c r="M959" s="2"/>
      <c r="N959" s="3"/>
    </row>
    <row r="960">
      <c r="A960" s="400"/>
      <c r="B960" s="160"/>
      <c r="C960" s="160"/>
      <c r="D960" s="401"/>
      <c r="E960" s="414"/>
      <c r="F960" s="414"/>
      <c r="G960" s="160"/>
      <c r="H960" s="160"/>
      <c r="I960" s="160"/>
      <c r="J960" s="10"/>
      <c r="K960" s="2"/>
      <c r="L960" s="2"/>
      <c r="M960" s="2"/>
      <c r="N960" s="3"/>
    </row>
    <row r="961">
      <c r="A961" s="400"/>
      <c r="B961" s="160"/>
      <c r="C961" s="160"/>
      <c r="D961" s="401"/>
      <c r="E961" s="414"/>
      <c r="F961" s="414"/>
      <c r="G961" s="160"/>
      <c r="H961" s="160"/>
      <c r="I961" s="160"/>
      <c r="J961" s="10"/>
      <c r="K961" s="2"/>
      <c r="L961" s="2"/>
      <c r="M961" s="2"/>
      <c r="N961" s="3"/>
    </row>
    <row r="962">
      <c r="A962" s="400"/>
      <c r="B962" s="160"/>
      <c r="C962" s="160"/>
      <c r="D962" s="401"/>
      <c r="E962" s="414"/>
      <c r="F962" s="414"/>
      <c r="G962" s="160"/>
      <c r="H962" s="160"/>
      <c r="I962" s="160"/>
      <c r="J962" s="10"/>
      <c r="K962" s="2"/>
      <c r="L962" s="2"/>
      <c r="M962" s="2"/>
      <c r="N962" s="3"/>
    </row>
    <row r="963">
      <c r="A963" s="400"/>
      <c r="B963" s="160"/>
      <c r="C963" s="160"/>
      <c r="D963" s="401"/>
      <c r="E963" s="414"/>
      <c r="F963" s="414"/>
      <c r="G963" s="160"/>
      <c r="H963" s="160"/>
      <c r="I963" s="160"/>
      <c r="J963" s="10"/>
      <c r="K963" s="2"/>
      <c r="L963" s="2"/>
      <c r="M963" s="2"/>
      <c r="N963" s="3"/>
    </row>
    <row r="964">
      <c r="A964" s="400"/>
      <c r="B964" s="160"/>
      <c r="C964" s="160"/>
      <c r="D964" s="401"/>
      <c r="E964" s="414"/>
      <c r="F964" s="414"/>
      <c r="G964" s="160"/>
      <c r="H964" s="160"/>
      <c r="I964" s="160"/>
      <c r="J964" s="10"/>
      <c r="K964" s="2"/>
      <c r="L964" s="2"/>
      <c r="M964" s="2"/>
      <c r="N964" s="3"/>
    </row>
    <row r="965">
      <c r="A965" s="400"/>
      <c r="B965" s="160"/>
      <c r="C965" s="160"/>
      <c r="D965" s="401"/>
      <c r="E965" s="414"/>
      <c r="F965" s="414"/>
      <c r="G965" s="160"/>
      <c r="H965" s="160"/>
      <c r="I965" s="160"/>
      <c r="J965" s="10"/>
      <c r="K965" s="2"/>
      <c r="L965" s="2"/>
      <c r="M965" s="2"/>
      <c r="N965" s="3"/>
    </row>
    <row r="966">
      <c r="A966" s="400"/>
      <c r="B966" s="160"/>
      <c r="C966" s="160"/>
      <c r="D966" s="401"/>
      <c r="E966" s="414"/>
      <c r="F966" s="414"/>
      <c r="G966" s="160"/>
      <c r="H966" s="160"/>
      <c r="I966" s="160"/>
      <c r="J966" s="10"/>
      <c r="K966" s="2"/>
      <c r="L966" s="2"/>
      <c r="M966" s="2"/>
      <c r="N966" s="3"/>
    </row>
    <row r="967">
      <c r="A967" s="400"/>
      <c r="B967" s="160"/>
      <c r="C967" s="160"/>
      <c r="D967" s="401"/>
      <c r="E967" s="414"/>
      <c r="F967" s="414"/>
      <c r="G967" s="160"/>
      <c r="H967" s="160"/>
      <c r="I967" s="160"/>
      <c r="J967" s="10"/>
      <c r="K967" s="2"/>
      <c r="L967" s="2"/>
      <c r="M967" s="2"/>
      <c r="N967" s="3"/>
    </row>
    <row r="968">
      <c r="A968" s="400"/>
      <c r="B968" s="160"/>
      <c r="C968" s="160"/>
      <c r="D968" s="401"/>
      <c r="E968" s="414"/>
      <c r="F968" s="414"/>
      <c r="G968" s="160"/>
      <c r="H968" s="160"/>
      <c r="I968" s="160"/>
      <c r="J968" s="10"/>
      <c r="K968" s="2"/>
      <c r="L968" s="2"/>
      <c r="M968" s="2"/>
      <c r="N968" s="3"/>
    </row>
    <row r="969">
      <c r="A969" s="400"/>
      <c r="B969" s="160"/>
      <c r="C969" s="160"/>
      <c r="D969" s="401"/>
      <c r="E969" s="414"/>
      <c r="F969" s="414"/>
      <c r="G969" s="160"/>
      <c r="H969" s="160"/>
      <c r="I969" s="160"/>
      <c r="J969" s="10"/>
      <c r="K969" s="2"/>
      <c r="L969" s="2"/>
      <c r="M969" s="2"/>
      <c r="N969" s="3"/>
    </row>
    <row r="970">
      <c r="A970" s="400"/>
      <c r="B970" s="160"/>
      <c r="C970" s="160"/>
      <c r="D970" s="401"/>
      <c r="E970" s="414"/>
      <c r="F970" s="414"/>
      <c r="G970" s="160"/>
      <c r="H970" s="160"/>
      <c r="I970" s="160"/>
      <c r="J970" s="10"/>
      <c r="K970" s="2"/>
      <c r="L970" s="2"/>
      <c r="M970" s="2"/>
      <c r="N970" s="3"/>
    </row>
    <row r="971">
      <c r="A971" s="400"/>
      <c r="B971" s="160"/>
      <c r="C971" s="160"/>
      <c r="D971" s="401"/>
      <c r="E971" s="414"/>
      <c r="F971" s="414"/>
      <c r="G971" s="160"/>
      <c r="H971" s="160"/>
      <c r="I971" s="160"/>
      <c r="J971" s="10"/>
      <c r="K971" s="2"/>
      <c r="L971" s="2"/>
      <c r="M971" s="2"/>
      <c r="N971" s="3"/>
    </row>
    <row r="972">
      <c r="A972" s="400"/>
      <c r="B972" s="160"/>
      <c r="C972" s="160"/>
      <c r="D972" s="401"/>
      <c r="E972" s="414"/>
      <c r="F972" s="414"/>
      <c r="G972" s="160"/>
      <c r="H972" s="160"/>
      <c r="I972" s="160"/>
      <c r="J972" s="10"/>
      <c r="K972" s="2"/>
      <c r="L972" s="2"/>
      <c r="M972" s="2"/>
      <c r="N972" s="3"/>
    </row>
    <row r="973">
      <c r="A973" s="400"/>
      <c r="B973" s="160"/>
      <c r="C973" s="160"/>
      <c r="D973" s="401"/>
      <c r="E973" s="414"/>
      <c r="F973" s="414"/>
      <c r="G973" s="160"/>
      <c r="H973" s="160"/>
      <c r="I973" s="160"/>
      <c r="J973" s="10"/>
      <c r="K973" s="2"/>
      <c r="L973" s="2"/>
      <c r="M973" s="2"/>
      <c r="N973" s="3"/>
    </row>
    <row r="974">
      <c r="A974" s="400"/>
      <c r="B974" s="160"/>
      <c r="C974" s="160"/>
      <c r="D974" s="401"/>
      <c r="E974" s="414"/>
      <c r="F974" s="414"/>
      <c r="G974" s="160"/>
      <c r="H974" s="160"/>
      <c r="I974" s="160"/>
      <c r="J974" s="10"/>
      <c r="K974" s="2"/>
      <c r="L974" s="2"/>
      <c r="M974" s="2"/>
      <c r="N974" s="3"/>
    </row>
    <row r="975">
      <c r="A975" s="400"/>
      <c r="B975" s="160"/>
      <c r="C975" s="160"/>
      <c r="D975" s="401"/>
      <c r="E975" s="414"/>
      <c r="F975" s="414"/>
      <c r="G975" s="160"/>
      <c r="H975" s="160"/>
      <c r="I975" s="160"/>
      <c r="J975" s="10"/>
      <c r="K975" s="2"/>
      <c r="L975" s="2"/>
      <c r="M975" s="2"/>
      <c r="N975" s="3"/>
    </row>
    <row r="976">
      <c r="A976" s="400"/>
      <c r="B976" s="160"/>
      <c r="C976" s="160"/>
      <c r="D976" s="401"/>
      <c r="E976" s="414"/>
      <c r="F976" s="414"/>
      <c r="G976" s="160"/>
      <c r="H976" s="160"/>
      <c r="I976" s="160"/>
      <c r="J976" s="10"/>
      <c r="K976" s="2"/>
      <c r="L976" s="2"/>
      <c r="M976" s="2"/>
      <c r="N976" s="3"/>
    </row>
    <row r="977">
      <c r="A977" s="400"/>
      <c r="B977" s="160"/>
      <c r="C977" s="160"/>
      <c r="D977" s="401"/>
      <c r="E977" s="414"/>
      <c r="F977" s="414"/>
      <c r="G977" s="160"/>
      <c r="H977" s="160"/>
      <c r="I977" s="160"/>
      <c r="J977" s="10"/>
      <c r="K977" s="2"/>
      <c r="L977" s="2"/>
      <c r="M977" s="2"/>
      <c r="N977" s="3"/>
    </row>
    <row r="978">
      <c r="A978" s="400"/>
      <c r="B978" s="160"/>
      <c r="C978" s="160"/>
      <c r="D978" s="401"/>
      <c r="E978" s="414"/>
      <c r="F978" s="414"/>
      <c r="G978" s="160"/>
      <c r="H978" s="160"/>
      <c r="I978" s="160"/>
      <c r="J978" s="10"/>
      <c r="K978" s="2"/>
      <c r="L978" s="2"/>
      <c r="M978" s="2"/>
      <c r="N978" s="3"/>
    </row>
    <row r="979">
      <c r="A979" s="400"/>
      <c r="B979" s="160"/>
      <c r="C979" s="160"/>
      <c r="D979" s="401"/>
      <c r="E979" s="414"/>
      <c r="F979" s="414"/>
      <c r="G979" s="160"/>
      <c r="H979" s="160"/>
      <c r="I979" s="160"/>
      <c r="J979" s="10"/>
      <c r="K979" s="2"/>
      <c r="L979" s="2"/>
      <c r="M979" s="2"/>
      <c r="N979" s="3"/>
    </row>
    <row r="980">
      <c r="A980" s="400"/>
      <c r="B980" s="160"/>
      <c r="C980" s="160"/>
      <c r="D980" s="401"/>
      <c r="E980" s="414"/>
      <c r="F980" s="414"/>
      <c r="G980" s="160"/>
      <c r="H980" s="160"/>
      <c r="I980" s="160"/>
      <c r="J980" s="10"/>
      <c r="K980" s="2"/>
      <c r="L980" s="2"/>
      <c r="M980" s="2"/>
      <c r="N980" s="3"/>
    </row>
    <row r="981">
      <c r="A981" s="400"/>
      <c r="B981" s="160"/>
      <c r="C981" s="160"/>
      <c r="D981" s="401"/>
      <c r="E981" s="414"/>
      <c r="F981" s="414"/>
      <c r="G981" s="160"/>
      <c r="H981" s="160"/>
      <c r="I981" s="160"/>
      <c r="J981" s="10"/>
      <c r="K981" s="2"/>
      <c r="L981" s="2"/>
      <c r="M981" s="2"/>
      <c r="N981" s="3"/>
    </row>
    <row r="982">
      <c r="A982" s="400"/>
      <c r="B982" s="160"/>
      <c r="C982" s="160"/>
      <c r="D982" s="401"/>
      <c r="E982" s="414"/>
      <c r="F982" s="414"/>
      <c r="G982" s="160"/>
      <c r="H982" s="160"/>
      <c r="I982" s="160"/>
      <c r="J982" s="10"/>
      <c r="K982" s="2"/>
      <c r="L982" s="2"/>
      <c r="M982" s="2"/>
      <c r="N982" s="3"/>
    </row>
    <row r="983">
      <c r="A983" s="400"/>
      <c r="B983" s="160"/>
      <c r="C983" s="160"/>
      <c r="D983" s="401"/>
      <c r="E983" s="414"/>
      <c r="F983" s="414"/>
      <c r="G983" s="160"/>
      <c r="H983" s="160"/>
      <c r="I983" s="160"/>
      <c r="J983" s="10"/>
      <c r="K983" s="2"/>
      <c r="L983" s="2"/>
      <c r="M983" s="2"/>
      <c r="N983" s="3"/>
    </row>
    <row r="984">
      <c r="A984" s="400"/>
      <c r="B984" s="160"/>
      <c r="C984" s="160"/>
      <c r="D984" s="401"/>
      <c r="E984" s="414"/>
      <c r="F984" s="414"/>
      <c r="G984" s="160"/>
      <c r="H984" s="160"/>
      <c r="I984" s="160"/>
      <c r="J984" s="10"/>
      <c r="K984" s="2"/>
      <c r="L984" s="2"/>
      <c r="M984" s="2"/>
      <c r="N984" s="3"/>
    </row>
    <row r="985">
      <c r="A985" s="400"/>
      <c r="B985" s="160"/>
      <c r="C985" s="160"/>
      <c r="D985" s="401"/>
      <c r="E985" s="414"/>
      <c r="F985" s="414"/>
      <c r="G985" s="160"/>
      <c r="H985" s="160"/>
      <c r="I985" s="160"/>
      <c r="J985" s="10"/>
      <c r="K985" s="2"/>
      <c r="L985" s="2"/>
      <c r="M985" s="2"/>
      <c r="N985" s="3"/>
    </row>
    <row r="986">
      <c r="A986" s="400"/>
      <c r="B986" s="160"/>
      <c r="C986" s="160"/>
      <c r="D986" s="401"/>
      <c r="E986" s="414"/>
      <c r="F986" s="414"/>
      <c r="G986" s="160"/>
      <c r="H986" s="160"/>
      <c r="I986" s="160"/>
      <c r="J986" s="10"/>
      <c r="K986" s="2"/>
      <c r="L986" s="2"/>
      <c r="M986" s="2"/>
      <c r="N986" s="3"/>
    </row>
    <row r="987">
      <c r="A987" s="400"/>
      <c r="B987" s="160"/>
      <c r="C987" s="160"/>
      <c r="D987" s="401"/>
      <c r="E987" s="414"/>
      <c r="F987" s="414"/>
      <c r="G987" s="160"/>
      <c r="H987" s="160"/>
      <c r="I987" s="160"/>
      <c r="J987" s="10"/>
      <c r="K987" s="2"/>
      <c r="L987" s="2"/>
      <c r="M987" s="2"/>
      <c r="N987" s="3"/>
    </row>
    <row r="988">
      <c r="A988" s="400"/>
      <c r="B988" s="160"/>
      <c r="C988" s="160"/>
      <c r="D988" s="401"/>
      <c r="E988" s="414"/>
      <c r="F988" s="414"/>
      <c r="G988" s="160"/>
      <c r="H988" s="160"/>
      <c r="I988" s="160"/>
      <c r="J988" s="10"/>
      <c r="K988" s="2"/>
      <c r="L988" s="2"/>
      <c r="M988" s="2"/>
      <c r="N988" s="3"/>
    </row>
    <row r="989">
      <c r="A989" s="400"/>
      <c r="B989" s="160"/>
      <c r="C989" s="160"/>
      <c r="D989" s="401"/>
      <c r="E989" s="414"/>
      <c r="F989" s="414"/>
      <c r="G989" s="160"/>
      <c r="H989" s="160"/>
      <c r="I989" s="160"/>
      <c r="J989" s="10"/>
      <c r="K989" s="2"/>
      <c r="L989" s="2"/>
      <c r="M989" s="2"/>
      <c r="N989" s="3"/>
    </row>
    <row r="990">
      <c r="A990" s="400"/>
      <c r="B990" s="160"/>
      <c r="C990" s="160"/>
      <c r="D990" s="401"/>
      <c r="E990" s="414"/>
      <c r="F990" s="414"/>
      <c r="G990" s="160"/>
      <c r="H990" s="160"/>
      <c r="I990" s="160"/>
      <c r="J990" s="10"/>
      <c r="K990" s="2"/>
      <c r="L990" s="2"/>
      <c r="M990" s="2"/>
      <c r="N990" s="3"/>
    </row>
    <row r="991">
      <c r="A991" s="400"/>
      <c r="B991" s="160"/>
      <c r="C991" s="160"/>
      <c r="D991" s="401"/>
      <c r="E991" s="414"/>
      <c r="F991" s="414"/>
      <c r="G991" s="160"/>
      <c r="H991" s="160"/>
      <c r="I991" s="160"/>
      <c r="J991" s="10"/>
      <c r="K991" s="2"/>
      <c r="L991" s="2"/>
      <c r="M991" s="2"/>
      <c r="N991" s="3"/>
    </row>
    <row r="992">
      <c r="A992" s="400"/>
      <c r="B992" s="160"/>
      <c r="C992" s="160"/>
      <c r="D992" s="401"/>
      <c r="E992" s="414"/>
      <c r="F992" s="414"/>
      <c r="G992" s="160"/>
      <c r="H992" s="160"/>
      <c r="I992" s="160"/>
      <c r="J992" s="10"/>
      <c r="K992" s="2"/>
      <c r="L992" s="2"/>
      <c r="M992" s="2"/>
      <c r="N992" s="3"/>
    </row>
    <row r="993">
      <c r="A993" s="400"/>
      <c r="B993" s="160"/>
      <c r="C993" s="160"/>
      <c r="D993" s="401"/>
      <c r="E993" s="414"/>
      <c r="F993" s="414"/>
      <c r="G993" s="160"/>
      <c r="H993" s="160"/>
      <c r="I993" s="160"/>
      <c r="J993" s="10"/>
      <c r="K993" s="2"/>
      <c r="L993" s="2"/>
      <c r="M993" s="2"/>
      <c r="N993" s="3"/>
    </row>
    <row r="994">
      <c r="A994" s="400"/>
      <c r="B994" s="160"/>
      <c r="C994" s="160"/>
      <c r="D994" s="401"/>
      <c r="E994" s="414"/>
      <c r="F994" s="414"/>
      <c r="G994" s="160"/>
      <c r="H994" s="160"/>
      <c r="I994" s="160"/>
      <c r="J994" s="10"/>
      <c r="K994" s="2"/>
      <c r="L994" s="2"/>
      <c r="M994" s="2"/>
      <c r="N994" s="3"/>
    </row>
    <row r="995">
      <c r="A995" s="400"/>
      <c r="B995" s="160"/>
      <c r="C995" s="160"/>
      <c r="D995" s="401"/>
      <c r="E995" s="414"/>
      <c r="F995" s="414"/>
      <c r="G995" s="160"/>
      <c r="H995" s="160"/>
      <c r="I995" s="160"/>
      <c r="J995" s="10"/>
      <c r="K995" s="2"/>
      <c r="L995" s="2"/>
      <c r="M995" s="2"/>
      <c r="N995" s="3"/>
    </row>
    <row r="996">
      <c r="A996" s="400"/>
      <c r="B996" s="160"/>
      <c r="C996" s="160"/>
      <c r="D996" s="401"/>
      <c r="E996" s="414"/>
      <c r="F996" s="414"/>
      <c r="G996" s="160"/>
      <c r="H996" s="160"/>
      <c r="I996" s="160"/>
      <c r="J996" s="10"/>
      <c r="K996" s="2"/>
      <c r="L996" s="2"/>
      <c r="M996" s="2"/>
      <c r="N996" s="3"/>
    </row>
    <row r="997">
      <c r="A997" s="400"/>
      <c r="B997" s="160"/>
      <c r="C997" s="160"/>
      <c r="D997" s="401"/>
      <c r="E997" s="414"/>
      <c r="F997" s="414"/>
      <c r="G997" s="160"/>
      <c r="H997" s="160"/>
      <c r="I997" s="160"/>
      <c r="J997" s="10"/>
      <c r="K997" s="2"/>
      <c r="L997" s="2"/>
      <c r="M997" s="2"/>
      <c r="N997" s="3"/>
    </row>
    <row r="998">
      <c r="A998" s="400"/>
      <c r="B998" s="160"/>
      <c r="C998" s="160"/>
      <c r="D998" s="401"/>
      <c r="E998" s="414"/>
      <c r="F998" s="414"/>
      <c r="G998" s="160"/>
      <c r="H998" s="160"/>
      <c r="I998" s="160"/>
      <c r="J998" s="10"/>
      <c r="K998" s="2"/>
      <c r="L998" s="2"/>
      <c r="M998" s="2"/>
      <c r="N998" s="3"/>
    </row>
    <row r="999">
      <c r="A999" s="400"/>
      <c r="B999" s="160"/>
      <c r="C999" s="160"/>
      <c r="D999" s="401"/>
      <c r="E999" s="414"/>
      <c r="F999" s="414"/>
      <c r="G999" s="160"/>
      <c r="H999" s="160"/>
      <c r="I999" s="160"/>
      <c r="J999" s="10"/>
      <c r="K999" s="2"/>
      <c r="L999" s="2"/>
      <c r="M999" s="2"/>
      <c r="N999" s="3"/>
    </row>
    <row r="1000">
      <c r="A1000" s="400"/>
      <c r="B1000" s="160"/>
      <c r="C1000" s="160"/>
      <c r="D1000" s="401"/>
      <c r="E1000" s="414"/>
      <c r="F1000" s="414"/>
      <c r="G1000" s="160"/>
      <c r="H1000" s="160"/>
      <c r="I1000" s="160"/>
      <c r="J1000" s="10"/>
      <c r="K1000" s="2"/>
      <c r="L1000" s="2"/>
      <c r="M1000" s="2"/>
      <c r="N1000" s="3"/>
    </row>
    <row r="1001">
      <c r="A1001" s="400"/>
      <c r="B1001" s="160"/>
      <c r="C1001" s="160"/>
      <c r="D1001" s="401"/>
      <c r="E1001" s="414"/>
      <c r="F1001" s="414"/>
      <c r="G1001" s="160"/>
      <c r="H1001" s="160"/>
      <c r="I1001" s="160"/>
      <c r="J1001" s="10"/>
      <c r="K1001" s="2"/>
      <c r="L1001" s="2"/>
      <c r="M1001" s="2"/>
      <c r="N1001" s="3"/>
    </row>
    <row r="1002">
      <c r="A1002" s="400"/>
      <c r="B1002" s="160"/>
      <c r="C1002" s="160"/>
      <c r="D1002" s="401"/>
      <c r="E1002" s="414"/>
      <c r="F1002" s="414"/>
      <c r="G1002" s="160"/>
      <c r="H1002" s="160"/>
      <c r="I1002" s="160"/>
      <c r="J1002" s="10"/>
      <c r="K1002" s="2"/>
      <c r="L1002" s="2"/>
      <c r="M1002" s="2"/>
      <c r="N1002" s="3"/>
    </row>
    <row r="1003">
      <c r="A1003" s="400"/>
      <c r="B1003" s="160"/>
      <c r="C1003" s="160"/>
      <c r="D1003" s="401"/>
      <c r="E1003" s="414"/>
      <c r="F1003" s="414"/>
      <c r="G1003" s="160"/>
      <c r="H1003" s="160"/>
      <c r="I1003" s="160"/>
      <c r="J1003" s="10"/>
      <c r="K1003" s="2"/>
      <c r="L1003" s="2"/>
      <c r="M1003" s="2"/>
      <c r="N1003" s="3"/>
    </row>
    <row r="1004">
      <c r="A1004" s="400"/>
      <c r="B1004" s="160"/>
      <c r="C1004" s="160"/>
      <c r="D1004" s="401"/>
      <c r="E1004" s="414"/>
      <c r="F1004" s="414"/>
      <c r="G1004" s="160"/>
      <c r="H1004" s="160"/>
      <c r="I1004" s="160"/>
      <c r="J1004" s="10"/>
      <c r="K1004" s="2"/>
      <c r="L1004" s="2"/>
      <c r="M1004" s="2"/>
      <c r="N1004" s="3"/>
    </row>
    <row r="1005">
      <c r="A1005" s="400"/>
      <c r="B1005" s="160"/>
      <c r="C1005" s="160"/>
      <c r="D1005" s="401"/>
      <c r="E1005" s="414"/>
      <c r="F1005" s="414"/>
      <c r="G1005" s="160"/>
      <c r="H1005" s="160"/>
      <c r="I1005" s="160"/>
      <c r="J1005" s="10"/>
      <c r="K1005" s="2"/>
      <c r="L1005" s="2"/>
      <c r="M1005" s="2"/>
      <c r="N1005" s="3"/>
    </row>
    <row r="1006">
      <c r="A1006" s="400"/>
      <c r="B1006" s="160"/>
      <c r="C1006" s="160"/>
      <c r="D1006" s="401"/>
      <c r="E1006" s="414"/>
      <c r="F1006" s="414"/>
      <c r="G1006" s="160"/>
      <c r="H1006" s="160"/>
      <c r="I1006" s="160"/>
      <c r="J1006" s="10"/>
      <c r="K1006" s="2"/>
      <c r="L1006" s="2"/>
      <c r="M1006" s="2"/>
      <c r="N1006" s="3"/>
    </row>
    <row r="1007">
      <c r="A1007" s="400"/>
      <c r="B1007" s="160"/>
      <c r="C1007" s="160"/>
      <c r="D1007" s="401"/>
      <c r="E1007" s="414"/>
      <c r="F1007" s="414"/>
      <c r="G1007" s="160"/>
      <c r="H1007" s="160"/>
      <c r="I1007" s="160"/>
      <c r="J1007" s="10"/>
      <c r="K1007" s="2"/>
      <c r="L1007" s="2"/>
      <c r="M1007" s="2"/>
      <c r="N1007" s="3"/>
    </row>
    <row r="1008">
      <c r="A1008" s="400"/>
      <c r="B1008" s="160"/>
      <c r="C1008" s="160"/>
      <c r="D1008" s="401"/>
      <c r="E1008" s="414"/>
      <c r="F1008" s="414"/>
      <c r="G1008" s="160"/>
      <c r="H1008" s="160"/>
      <c r="I1008" s="160"/>
      <c r="J1008" s="10"/>
      <c r="K1008" s="2"/>
      <c r="L1008" s="2"/>
      <c r="M1008" s="2"/>
      <c r="N1008" s="3"/>
    </row>
    <row r="1009">
      <c r="A1009" s="400"/>
      <c r="B1009" s="160"/>
      <c r="C1009" s="160"/>
      <c r="D1009" s="401"/>
      <c r="E1009" s="414"/>
      <c r="F1009" s="414"/>
      <c r="G1009" s="160"/>
      <c r="H1009" s="160"/>
      <c r="I1009" s="160"/>
      <c r="J1009" s="10"/>
      <c r="K1009" s="2"/>
      <c r="L1009" s="2"/>
      <c r="M1009" s="2"/>
      <c r="N1009" s="3"/>
    </row>
    <row r="1010">
      <c r="A1010" s="400"/>
      <c r="B1010" s="160"/>
      <c r="C1010" s="160"/>
      <c r="D1010" s="401"/>
      <c r="E1010" s="414"/>
      <c r="F1010" s="414"/>
      <c r="G1010" s="160"/>
      <c r="H1010" s="160"/>
      <c r="I1010" s="160"/>
      <c r="J1010" s="10"/>
      <c r="K1010" s="2"/>
      <c r="L1010" s="2"/>
      <c r="M1010" s="2"/>
      <c r="N1010" s="3"/>
    </row>
    <row r="1011">
      <c r="A1011" s="400"/>
      <c r="B1011" s="160"/>
      <c r="C1011" s="160"/>
      <c r="D1011" s="401"/>
      <c r="E1011" s="414"/>
      <c r="F1011" s="414"/>
      <c r="G1011" s="160"/>
      <c r="H1011" s="160"/>
      <c r="I1011" s="160"/>
      <c r="J1011" s="10"/>
      <c r="K1011" s="2"/>
      <c r="L1011" s="2"/>
      <c r="M1011" s="2"/>
      <c r="N1011" s="3"/>
    </row>
    <row r="1012">
      <c r="A1012" s="400"/>
      <c r="B1012" s="160"/>
      <c r="C1012" s="160"/>
      <c r="D1012" s="401"/>
      <c r="E1012" s="414"/>
      <c r="F1012" s="414"/>
      <c r="G1012" s="160"/>
      <c r="H1012" s="160"/>
      <c r="I1012" s="160"/>
      <c r="J1012" s="10"/>
      <c r="K1012" s="2"/>
      <c r="L1012" s="2"/>
      <c r="M1012" s="2"/>
      <c r="N1012" s="3"/>
    </row>
    <row r="1013">
      <c r="A1013" s="400"/>
      <c r="B1013" s="160"/>
      <c r="C1013" s="160"/>
      <c r="D1013" s="401"/>
      <c r="E1013" s="414"/>
      <c r="F1013" s="414"/>
      <c r="G1013" s="160"/>
      <c r="H1013" s="160"/>
      <c r="I1013" s="160"/>
      <c r="J1013" s="10"/>
      <c r="K1013" s="2"/>
      <c r="L1013" s="2"/>
      <c r="M1013" s="2"/>
      <c r="N1013" s="3"/>
    </row>
    <row r="1014">
      <c r="A1014" s="400"/>
      <c r="B1014" s="160"/>
      <c r="C1014" s="160"/>
      <c r="D1014" s="401"/>
      <c r="E1014" s="414"/>
      <c r="F1014" s="414"/>
      <c r="G1014" s="160"/>
      <c r="H1014" s="160"/>
      <c r="I1014" s="160"/>
      <c r="J1014" s="10"/>
      <c r="K1014" s="2"/>
      <c r="L1014" s="2"/>
      <c r="M1014" s="2"/>
      <c r="N1014" s="3"/>
    </row>
    <row r="1015">
      <c r="A1015" s="400"/>
      <c r="B1015" s="160"/>
      <c r="C1015" s="160"/>
      <c r="D1015" s="401"/>
      <c r="E1015" s="414"/>
      <c r="F1015" s="414"/>
      <c r="G1015" s="160"/>
      <c r="H1015" s="160"/>
      <c r="I1015" s="160"/>
      <c r="J1015" s="10"/>
      <c r="K1015" s="2"/>
      <c r="L1015" s="2"/>
      <c r="M1015" s="2"/>
      <c r="N1015" s="3"/>
    </row>
    <row r="1016">
      <c r="A1016" s="400"/>
      <c r="B1016" s="160"/>
      <c r="C1016" s="160"/>
      <c r="D1016" s="401"/>
      <c r="E1016" s="414"/>
      <c r="F1016" s="414"/>
      <c r="G1016" s="160"/>
      <c r="H1016" s="160"/>
      <c r="I1016" s="160"/>
      <c r="J1016" s="10"/>
      <c r="K1016" s="2"/>
      <c r="L1016" s="2"/>
      <c r="M1016" s="2"/>
      <c r="N1016" s="3"/>
    </row>
    <row r="1017">
      <c r="A1017" s="400"/>
      <c r="B1017" s="160"/>
      <c r="C1017" s="160"/>
      <c r="D1017" s="401"/>
      <c r="E1017" s="414"/>
      <c r="F1017" s="414"/>
      <c r="G1017" s="160"/>
      <c r="H1017" s="160"/>
      <c r="I1017" s="160"/>
      <c r="J1017" s="10"/>
      <c r="K1017" s="2"/>
      <c r="L1017" s="2"/>
      <c r="M1017" s="2"/>
      <c r="N1017" s="3"/>
    </row>
    <row r="1018">
      <c r="A1018" s="400"/>
      <c r="B1018" s="160"/>
      <c r="C1018" s="160"/>
      <c r="D1018" s="401"/>
      <c r="E1018" s="414"/>
      <c r="F1018" s="414"/>
      <c r="G1018" s="160"/>
      <c r="H1018" s="160"/>
      <c r="I1018" s="160"/>
      <c r="J1018" s="10"/>
      <c r="K1018" s="2"/>
      <c r="L1018" s="2"/>
      <c r="M1018" s="2"/>
      <c r="N1018" s="3"/>
    </row>
    <row r="1019">
      <c r="A1019" s="400"/>
      <c r="B1019" s="160"/>
      <c r="C1019" s="160"/>
      <c r="D1019" s="401"/>
      <c r="E1019" s="414"/>
      <c r="F1019" s="414"/>
      <c r="G1019" s="160"/>
      <c r="H1019" s="160"/>
      <c r="I1019" s="160"/>
      <c r="J1019" s="10"/>
      <c r="K1019" s="2"/>
      <c r="L1019" s="2"/>
      <c r="M1019" s="2"/>
      <c r="N1019" s="3"/>
    </row>
    <row r="1020">
      <c r="A1020" s="400"/>
      <c r="B1020" s="160"/>
      <c r="C1020" s="160"/>
      <c r="D1020" s="401"/>
      <c r="E1020" s="414"/>
      <c r="F1020" s="414"/>
      <c r="G1020" s="160"/>
      <c r="H1020" s="160"/>
      <c r="I1020" s="160"/>
      <c r="J1020" s="10"/>
      <c r="K1020" s="2"/>
      <c r="L1020" s="2"/>
      <c r="M1020" s="2"/>
      <c r="N1020" s="3"/>
    </row>
    <row r="1021">
      <c r="A1021" s="400"/>
      <c r="B1021" s="160"/>
      <c r="C1021" s="160"/>
      <c r="D1021" s="401"/>
      <c r="E1021" s="414"/>
      <c r="F1021" s="414"/>
      <c r="G1021" s="160"/>
      <c r="H1021" s="160"/>
      <c r="I1021" s="160"/>
      <c r="J1021" s="10"/>
      <c r="K1021" s="2"/>
      <c r="L1021" s="2"/>
      <c r="M1021" s="2"/>
      <c r="N1021" s="3"/>
    </row>
    <row r="1022">
      <c r="A1022" s="400"/>
      <c r="B1022" s="160"/>
      <c r="C1022" s="160"/>
      <c r="D1022" s="401"/>
      <c r="E1022" s="414"/>
      <c r="F1022" s="414"/>
      <c r="G1022" s="160"/>
      <c r="H1022" s="160"/>
      <c r="I1022" s="160"/>
      <c r="J1022" s="10"/>
      <c r="K1022" s="2"/>
      <c r="L1022" s="2"/>
      <c r="M1022" s="2"/>
      <c r="N1022" s="3"/>
    </row>
    <row r="1023">
      <c r="A1023" s="400"/>
      <c r="B1023" s="160"/>
      <c r="C1023" s="160"/>
      <c r="D1023" s="401"/>
      <c r="E1023" s="414"/>
      <c r="F1023" s="414"/>
      <c r="G1023" s="160"/>
      <c r="H1023" s="160"/>
      <c r="I1023" s="160"/>
      <c r="J1023" s="10"/>
      <c r="K1023" s="2"/>
      <c r="L1023" s="2"/>
      <c r="M1023" s="2"/>
      <c r="N1023" s="3"/>
    </row>
    <row r="1024">
      <c r="A1024" s="400"/>
      <c r="B1024" s="160"/>
      <c r="C1024" s="160"/>
      <c r="D1024" s="401"/>
      <c r="E1024" s="414"/>
      <c r="F1024" s="414"/>
      <c r="G1024" s="160"/>
      <c r="H1024" s="160"/>
      <c r="I1024" s="160"/>
      <c r="J1024" s="10"/>
      <c r="K1024" s="2"/>
      <c r="L1024" s="2"/>
      <c r="M1024" s="2"/>
      <c r="N1024" s="3"/>
    </row>
    <row r="1025">
      <c r="A1025" s="400"/>
      <c r="B1025" s="160"/>
      <c r="C1025" s="160"/>
      <c r="D1025" s="401"/>
      <c r="E1025" s="414"/>
      <c r="F1025" s="414"/>
      <c r="G1025" s="160"/>
      <c r="H1025" s="160"/>
      <c r="I1025" s="160"/>
      <c r="J1025" s="10"/>
      <c r="K1025" s="2"/>
      <c r="L1025" s="2"/>
      <c r="M1025" s="2"/>
      <c r="N1025" s="3"/>
    </row>
    <row r="1026">
      <c r="A1026" s="400"/>
      <c r="B1026" s="160"/>
      <c r="C1026" s="160"/>
      <c r="D1026" s="401"/>
      <c r="E1026" s="414"/>
      <c r="F1026" s="414"/>
      <c r="G1026" s="160"/>
      <c r="H1026" s="160"/>
      <c r="I1026" s="160"/>
      <c r="J1026" s="10"/>
      <c r="K1026" s="2"/>
      <c r="L1026" s="2"/>
      <c r="M1026" s="2"/>
      <c r="N1026" s="3"/>
    </row>
    <row r="1027">
      <c r="A1027" s="400"/>
      <c r="B1027" s="160"/>
      <c r="C1027" s="160"/>
      <c r="D1027" s="401"/>
      <c r="E1027" s="414"/>
      <c r="F1027" s="414"/>
      <c r="G1027" s="160"/>
      <c r="H1027" s="160"/>
      <c r="I1027" s="160"/>
      <c r="J1027" s="10"/>
      <c r="K1027" s="2"/>
      <c r="L1027" s="2"/>
      <c r="M1027" s="2"/>
      <c r="N1027" s="3"/>
    </row>
    <row r="1028">
      <c r="A1028" s="400"/>
      <c r="B1028" s="160"/>
      <c r="C1028" s="160"/>
      <c r="D1028" s="401"/>
      <c r="E1028" s="414"/>
      <c r="F1028" s="414"/>
      <c r="G1028" s="160"/>
      <c r="H1028" s="160"/>
      <c r="I1028" s="160"/>
      <c r="J1028" s="10"/>
      <c r="K1028" s="2"/>
      <c r="L1028" s="2"/>
      <c r="M1028" s="2"/>
      <c r="N1028" s="3"/>
    </row>
    <row r="1029">
      <c r="A1029" s="400"/>
      <c r="B1029" s="160"/>
      <c r="C1029" s="160"/>
      <c r="D1029" s="401"/>
      <c r="E1029" s="414"/>
      <c r="F1029" s="414"/>
      <c r="G1029" s="160"/>
      <c r="H1029" s="160"/>
      <c r="I1029" s="160"/>
      <c r="J1029" s="10"/>
      <c r="K1029" s="2"/>
      <c r="L1029" s="2"/>
      <c r="M1029" s="2"/>
      <c r="N1029" s="3"/>
    </row>
    <row r="1030">
      <c r="A1030" s="400"/>
      <c r="B1030" s="160"/>
      <c r="C1030" s="160"/>
      <c r="D1030" s="401"/>
      <c r="E1030" s="414"/>
      <c r="F1030" s="414"/>
      <c r="G1030" s="160"/>
      <c r="H1030" s="160"/>
      <c r="I1030" s="160"/>
      <c r="J1030" s="10"/>
      <c r="K1030" s="2"/>
      <c r="L1030" s="2"/>
      <c r="M1030" s="2"/>
      <c r="N1030" s="3"/>
    </row>
    <row r="1031">
      <c r="A1031" s="400"/>
      <c r="B1031" s="160"/>
      <c r="C1031" s="160"/>
      <c r="D1031" s="401"/>
      <c r="E1031" s="414"/>
      <c r="F1031" s="414"/>
      <c r="G1031" s="160"/>
      <c r="H1031" s="160"/>
      <c r="I1031" s="160"/>
      <c r="J1031" s="10"/>
      <c r="K1031" s="2"/>
      <c r="L1031" s="2"/>
      <c r="M1031" s="2"/>
      <c r="N1031" s="3"/>
    </row>
    <row r="1032">
      <c r="A1032" s="400"/>
      <c r="B1032" s="160"/>
      <c r="C1032" s="160"/>
      <c r="D1032" s="401"/>
      <c r="E1032" s="414"/>
      <c r="F1032" s="414"/>
      <c r="G1032" s="160"/>
      <c r="H1032" s="160"/>
      <c r="I1032" s="160"/>
      <c r="J1032" s="10"/>
      <c r="K1032" s="2"/>
      <c r="L1032" s="2"/>
      <c r="M1032" s="2"/>
      <c r="N1032" s="3"/>
    </row>
    <row r="1033">
      <c r="A1033" s="400"/>
      <c r="B1033" s="160"/>
      <c r="C1033" s="160"/>
      <c r="D1033" s="401"/>
      <c r="E1033" s="414"/>
      <c r="F1033" s="414"/>
      <c r="G1033" s="160"/>
      <c r="H1033" s="160"/>
      <c r="I1033" s="160"/>
      <c r="J1033" s="10"/>
      <c r="K1033" s="2"/>
      <c r="L1033" s="2"/>
      <c r="M1033" s="2"/>
      <c r="N1033" s="3"/>
    </row>
    <row r="1034">
      <c r="A1034" s="400"/>
      <c r="B1034" s="160"/>
      <c r="C1034" s="160"/>
      <c r="D1034" s="401"/>
      <c r="E1034" s="414"/>
      <c r="F1034" s="414"/>
      <c r="G1034" s="160"/>
      <c r="H1034" s="160"/>
      <c r="I1034" s="160"/>
      <c r="J1034" s="10"/>
      <c r="K1034" s="2"/>
      <c r="L1034" s="2"/>
      <c r="M1034" s="2"/>
      <c r="N1034" s="3"/>
    </row>
    <row r="1035">
      <c r="A1035" s="400"/>
      <c r="B1035" s="160"/>
      <c r="C1035" s="160"/>
      <c r="D1035" s="401"/>
      <c r="E1035" s="414"/>
      <c r="F1035" s="414"/>
      <c r="G1035" s="160"/>
      <c r="H1035" s="160"/>
      <c r="I1035" s="160"/>
      <c r="J1035" s="10"/>
      <c r="K1035" s="2"/>
      <c r="L1035" s="2"/>
      <c r="M1035" s="2"/>
      <c r="N1035" s="3"/>
    </row>
    <row r="1036">
      <c r="A1036" s="400"/>
      <c r="B1036" s="160"/>
      <c r="C1036" s="160"/>
      <c r="D1036" s="401"/>
      <c r="E1036" s="414"/>
      <c r="F1036" s="414"/>
      <c r="G1036" s="160"/>
      <c r="H1036" s="160"/>
      <c r="I1036" s="160"/>
      <c r="J1036" s="10"/>
      <c r="K1036" s="2"/>
      <c r="L1036" s="2"/>
      <c r="M1036" s="2"/>
      <c r="N1036" s="3"/>
    </row>
    <row r="1037">
      <c r="A1037" s="400"/>
      <c r="B1037" s="160"/>
      <c r="C1037" s="160"/>
      <c r="D1037" s="401"/>
      <c r="E1037" s="414"/>
      <c r="F1037" s="414"/>
      <c r="G1037" s="160"/>
      <c r="H1037" s="160"/>
      <c r="I1037" s="160"/>
      <c r="J1037" s="10"/>
      <c r="K1037" s="2"/>
      <c r="L1037" s="2"/>
      <c r="M1037" s="2"/>
      <c r="N1037" s="3"/>
    </row>
    <row r="1038">
      <c r="A1038" s="400"/>
      <c r="B1038" s="160"/>
      <c r="C1038" s="160"/>
      <c r="D1038" s="401"/>
      <c r="E1038" s="414"/>
      <c r="F1038" s="414"/>
      <c r="G1038" s="160"/>
      <c r="H1038" s="160"/>
      <c r="I1038" s="160"/>
      <c r="J1038" s="10"/>
      <c r="K1038" s="2"/>
      <c r="L1038" s="2"/>
      <c r="M1038" s="2"/>
      <c r="N1038" s="3"/>
    </row>
    <row r="1039">
      <c r="A1039" s="400"/>
      <c r="B1039" s="160"/>
      <c r="C1039" s="160"/>
      <c r="D1039" s="401"/>
      <c r="E1039" s="414"/>
      <c r="F1039" s="414"/>
      <c r="G1039" s="160"/>
      <c r="H1039" s="160"/>
      <c r="I1039" s="160"/>
      <c r="J1039" s="10"/>
      <c r="K1039" s="2"/>
      <c r="L1039" s="2"/>
      <c r="M1039" s="2"/>
      <c r="N1039" s="3"/>
    </row>
    <row r="1040">
      <c r="A1040" s="400"/>
      <c r="B1040" s="160"/>
      <c r="C1040" s="160"/>
      <c r="D1040" s="401"/>
      <c r="E1040" s="414"/>
      <c r="F1040" s="414"/>
      <c r="G1040" s="160"/>
      <c r="H1040" s="160"/>
      <c r="I1040" s="160"/>
      <c r="J1040" s="10"/>
      <c r="K1040" s="2"/>
      <c r="L1040" s="2"/>
      <c r="M1040" s="2"/>
      <c r="N1040" s="3"/>
    </row>
    <row r="1041">
      <c r="A1041" s="400"/>
      <c r="B1041" s="160"/>
      <c r="C1041" s="160"/>
      <c r="D1041" s="401"/>
      <c r="E1041" s="414"/>
      <c r="F1041" s="414"/>
      <c r="G1041" s="160"/>
      <c r="H1041" s="160"/>
      <c r="I1041" s="160"/>
      <c r="J1041" s="10"/>
      <c r="K1041" s="2"/>
      <c r="L1041" s="2"/>
      <c r="M1041" s="2"/>
      <c r="N1041" s="3"/>
    </row>
    <row r="1042">
      <c r="A1042" s="400"/>
      <c r="B1042" s="160"/>
      <c r="C1042" s="160"/>
      <c r="D1042" s="401"/>
      <c r="E1042" s="414"/>
      <c r="F1042" s="414"/>
      <c r="G1042" s="160"/>
      <c r="H1042" s="160"/>
      <c r="I1042" s="160"/>
      <c r="J1042" s="10"/>
      <c r="K1042" s="2"/>
      <c r="L1042" s="2"/>
      <c r="M1042" s="2"/>
      <c r="N1042" s="3"/>
    </row>
  </sheetData>
  <mergeCells count="25">
    <mergeCell ref="A1:J1"/>
    <mergeCell ref="A92:A108"/>
    <mergeCell ref="A109:A123"/>
    <mergeCell ref="A124:A138"/>
    <mergeCell ref="A139:A155"/>
    <mergeCell ref="A156:A170"/>
    <mergeCell ref="A171:A185"/>
    <mergeCell ref="A187:A197"/>
    <mergeCell ref="A198:A211"/>
    <mergeCell ref="A212:A230"/>
    <mergeCell ref="A231:A247"/>
    <mergeCell ref="A248:A267"/>
    <mergeCell ref="A268:A283"/>
    <mergeCell ref="A284:A300"/>
    <mergeCell ref="A436:A448"/>
    <mergeCell ref="A449:A465"/>
    <mergeCell ref="A466:A483"/>
    <mergeCell ref="A484:A500"/>
    <mergeCell ref="A301:A320"/>
    <mergeCell ref="A321:A340"/>
    <mergeCell ref="A341:A357"/>
    <mergeCell ref="A358:A379"/>
    <mergeCell ref="A380:A399"/>
    <mergeCell ref="A400:A418"/>
    <mergeCell ref="A419:A43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88"/>
    <col customWidth="1" min="2" max="2" width="28.25"/>
    <col customWidth="1" min="3" max="3" width="12.5"/>
    <col customWidth="1" min="4" max="4" width="11.63"/>
    <col customWidth="1" min="5" max="5" width="12.75"/>
    <col customWidth="1" min="6" max="6" width="14.25"/>
    <col customWidth="1" min="7" max="7" width="34.75"/>
    <col customWidth="1" min="8" max="8" width="19.13"/>
    <col customWidth="1" min="9" max="9" width="17.63"/>
    <col customWidth="1" min="10" max="10" width="46.0"/>
    <col customWidth="1" min="11" max="11" width="18.63"/>
    <col customWidth="1" min="12" max="12" width="15.25"/>
    <col customWidth="1" min="13" max="13" width="16.63"/>
    <col customWidth="1" min="14" max="14" width="15.88"/>
  </cols>
  <sheetData>
    <row r="1">
      <c r="A1" s="415" t="s">
        <v>303</v>
      </c>
      <c r="K1" s="497"/>
      <c r="L1" s="497"/>
      <c r="M1" s="497"/>
      <c r="N1" s="498"/>
    </row>
    <row r="2">
      <c r="A2" s="4"/>
      <c r="B2" s="5"/>
      <c r="C2" s="6"/>
      <c r="D2" s="7"/>
      <c r="E2" s="8"/>
      <c r="F2" s="8"/>
      <c r="G2" s="5"/>
      <c r="H2" s="9"/>
      <c r="I2" s="9"/>
      <c r="J2" s="10"/>
      <c r="K2" s="497"/>
      <c r="L2" s="497"/>
      <c r="M2" s="497"/>
      <c r="N2" s="498"/>
    </row>
    <row r="3">
      <c r="A3" s="499" t="s">
        <v>1</v>
      </c>
      <c r="B3" s="417" t="s">
        <v>2</v>
      </c>
      <c r="C3" s="418" t="s">
        <v>3</v>
      </c>
      <c r="D3" s="419" t="s">
        <v>4</v>
      </c>
      <c r="E3" s="418" t="s">
        <v>5</v>
      </c>
      <c r="F3" s="418" t="s">
        <v>6</v>
      </c>
      <c r="G3" s="417" t="s">
        <v>7</v>
      </c>
      <c r="H3" s="420" t="s">
        <v>8</v>
      </c>
      <c r="I3" s="421" t="s">
        <v>9</v>
      </c>
      <c r="J3" s="422" t="s">
        <v>122</v>
      </c>
      <c r="K3" s="500" t="s">
        <v>11</v>
      </c>
      <c r="L3" s="501" t="s">
        <v>12</v>
      </c>
      <c r="M3" s="502" t="s">
        <v>13</v>
      </c>
      <c r="N3" s="503" t="s">
        <v>14</v>
      </c>
    </row>
    <row r="4">
      <c r="A4" s="22"/>
      <c r="B4" s="334">
        <v>55117.0</v>
      </c>
      <c r="C4" s="297">
        <v>2.0</v>
      </c>
      <c r="D4" s="299">
        <v>0.2708333333333333</v>
      </c>
      <c r="E4" s="298">
        <v>0.2708333333333333</v>
      </c>
      <c r="F4" s="299">
        <v>0.6805555555555556</v>
      </c>
      <c r="G4" s="161" t="s">
        <v>28</v>
      </c>
      <c r="H4" s="300">
        <v>77.0</v>
      </c>
      <c r="I4" s="339">
        <v>-635.17</v>
      </c>
      <c r="J4" s="31"/>
      <c r="K4" s="504"/>
      <c r="L4" s="505"/>
      <c r="M4" s="505"/>
      <c r="N4" s="506"/>
    </row>
    <row r="5">
      <c r="A5" s="39"/>
      <c r="B5" s="36">
        <v>52660.0</v>
      </c>
      <c r="C5" s="24">
        <v>6.0</v>
      </c>
      <c r="D5" s="37">
        <v>0.3090277777777778</v>
      </c>
      <c r="E5" s="27"/>
      <c r="F5" s="27"/>
      <c r="G5" s="28" t="s">
        <v>63</v>
      </c>
      <c r="H5" s="29">
        <v>310.0</v>
      </c>
      <c r="I5" s="29">
        <f t="shared" ref="I5:I9" si="1">I4+H4</f>
        <v>-558.17</v>
      </c>
      <c r="J5" s="38"/>
      <c r="K5" s="504"/>
      <c r="L5" s="505"/>
      <c r="M5" s="505"/>
      <c r="N5" s="506"/>
    </row>
    <row r="6">
      <c r="A6" s="39"/>
      <c r="B6" s="36">
        <v>50317.0</v>
      </c>
      <c r="C6" s="24">
        <v>2.0</v>
      </c>
      <c r="D6" s="26">
        <v>0.4166666666666667</v>
      </c>
      <c r="E6" s="27"/>
      <c r="F6" s="27"/>
      <c r="G6" s="28" t="s">
        <v>240</v>
      </c>
      <c r="H6" s="29">
        <v>77.0</v>
      </c>
      <c r="I6" s="29">
        <f t="shared" si="1"/>
        <v>-248.17</v>
      </c>
      <c r="J6" s="44"/>
      <c r="K6" s="507"/>
      <c r="L6" s="508"/>
      <c r="M6" s="505"/>
      <c r="N6" s="506"/>
    </row>
    <row r="7">
      <c r="A7" s="39"/>
      <c r="B7" s="47">
        <v>56328.0</v>
      </c>
      <c r="C7" s="24">
        <v>3.0</v>
      </c>
      <c r="D7" s="27">
        <v>0.4375</v>
      </c>
      <c r="E7" s="27"/>
      <c r="F7" s="27"/>
      <c r="G7" s="28" t="s">
        <v>63</v>
      </c>
      <c r="H7" s="29">
        <v>77.0</v>
      </c>
      <c r="I7" s="29">
        <f t="shared" si="1"/>
        <v>-171.17</v>
      </c>
      <c r="J7" s="50"/>
      <c r="K7" s="507"/>
      <c r="L7" s="508"/>
      <c r="M7" s="505"/>
      <c r="N7" s="506"/>
    </row>
    <row r="8">
      <c r="A8" s="39"/>
      <c r="B8" s="36">
        <v>51695.0</v>
      </c>
      <c r="C8" s="24">
        <v>2.0</v>
      </c>
      <c r="D8" s="27">
        <v>0.5277777777777778</v>
      </c>
      <c r="E8" s="27"/>
      <c r="F8" s="27"/>
      <c r="G8" s="28" t="s">
        <v>166</v>
      </c>
      <c r="H8" s="29">
        <v>103.0</v>
      </c>
      <c r="I8" s="29">
        <f t="shared" si="1"/>
        <v>-94.17</v>
      </c>
      <c r="J8" s="44">
        <v>1.0</v>
      </c>
      <c r="K8" s="507"/>
      <c r="L8" s="508"/>
      <c r="M8" s="505"/>
      <c r="N8" s="506"/>
    </row>
    <row r="9">
      <c r="A9" s="39"/>
      <c r="B9" s="36"/>
      <c r="C9" s="24"/>
      <c r="D9" s="27"/>
      <c r="E9" s="27"/>
      <c r="F9" s="27"/>
      <c r="G9" s="28"/>
      <c r="H9" s="48">
        <f>SUM(H4:H8)</f>
        <v>644</v>
      </c>
      <c r="I9" s="509">
        <f t="shared" si="1"/>
        <v>8.83</v>
      </c>
      <c r="J9" s="44"/>
      <c r="K9" s="510">
        <f t="shared" ref="K9:L9" si="2">H9</f>
        <v>644</v>
      </c>
      <c r="L9" s="511">
        <f t="shared" si="2"/>
        <v>8.83</v>
      </c>
      <c r="M9" s="505"/>
      <c r="N9" s="506"/>
    </row>
    <row r="10">
      <c r="A10" s="39">
        <v>45870.0</v>
      </c>
      <c r="B10" s="36"/>
      <c r="C10" s="24"/>
      <c r="D10" s="27"/>
      <c r="E10" s="27"/>
      <c r="F10" s="27"/>
      <c r="G10" s="28"/>
      <c r="H10" s="48"/>
      <c r="I10" s="29"/>
      <c r="J10" s="44"/>
      <c r="K10" s="507"/>
      <c r="L10" s="508"/>
      <c r="M10" s="505"/>
      <c r="N10" s="506"/>
    </row>
    <row r="11">
      <c r="A11" s="39"/>
      <c r="B11" s="36"/>
      <c r="C11" s="24"/>
      <c r="D11" s="27"/>
      <c r="E11" s="27"/>
      <c r="F11" s="27"/>
      <c r="G11" s="28"/>
      <c r="H11" s="29"/>
      <c r="I11" s="56"/>
      <c r="J11" s="38"/>
      <c r="K11" s="504"/>
      <c r="L11" s="505"/>
      <c r="M11" s="505"/>
      <c r="N11" s="506"/>
    </row>
    <row r="12">
      <c r="A12" s="39"/>
      <c r="B12" s="36">
        <v>56634.0</v>
      </c>
      <c r="C12" s="24">
        <v>2.0</v>
      </c>
      <c r="D12" s="27">
        <v>0.2881944444444444</v>
      </c>
      <c r="E12" s="27">
        <v>0.2881944444444444</v>
      </c>
      <c r="F12" s="512">
        <v>0.8333333333333334</v>
      </c>
      <c r="G12" s="28" t="s">
        <v>304</v>
      </c>
      <c r="H12" s="29">
        <v>310.0</v>
      </c>
      <c r="I12" s="29">
        <v>-635.17</v>
      </c>
      <c r="J12" s="513" t="s">
        <v>305</v>
      </c>
      <c r="K12" s="504"/>
      <c r="L12" s="505"/>
      <c r="M12" s="505"/>
      <c r="N12" s="506"/>
    </row>
    <row r="13">
      <c r="A13" s="39"/>
      <c r="B13" s="36">
        <v>49936.0</v>
      </c>
      <c r="C13" s="24">
        <v>2.0</v>
      </c>
      <c r="D13" s="27">
        <v>0.4652777777777778</v>
      </c>
      <c r="E13" s="27"/>
      <c r="F13" s="27"/>
      <c r="G13" s="28" t="s">
        <v>306</v>
      </c>
      <c r="H13" s="29">
        <v>44.0</v>
      </c>
      <c r="I13" s="29">
        <f t="shared" ref="I13:I16" si="3">I12+H12</f>
        <v>-325.17</v>
      </c>
      <c r="J13" s="44">
        <v>2.0</v>
      </c>
      <c r="K13" s="504"/>
      <c r="L13" s="505"/>
      <c r="M13" s="505"/>
      <c r="N13" s="506"/>
    </row>
    <row r="14">
      <c r="A14" s="39"/>
      <c r="B14" s="36">
        <v>53609.0</v>
      </c>
      <c r="C14" s="24">
        <v>2.0</v>
      </c>
      <c r="D14" s="27">
        <v>0.5208333333333334</v>
      </c>
      <c r="E14" s="27"/>
      <c r="F14" s="27"/>
      <c r="G14" s="28" t="s">
        <v>240</v>
      </c>
      <c r="H14" s="29">
        <v>77.0</v>
      </c>
      <c r="I14" s="29">
        <f t="shared" si="3"/>
        <v>-281.17</v>
      </c>
      <c r="J14" s="38"/>
      <c r="K14" s="504"/>
      <c r="L14" s="505"/>
      <c r="M14" s="505"/>
      <c r="N14" s="506"/>
    </row>
    <row r="15">
      <c r="A15" s="39"/>
      <c r="B15" s="36">
        <v>55401.0</v>
      </c>
      <c r="C15" s="24">
        <v>3.0</v>
      </c>
      <c r="D15" s="27">
        <v>0.625</v>
      </c>
      <c r="E15" s="27"/>
      <c r="F15" s="27"/>
      <c r="G15" s="28" t="s">
        <v>55</v>
      </c>
      <c r="H15" s="29">
        <v>362.0</v>
      </c>
      <c r="I15" s="29">
        <f t="shared" si="3"/>
        <v>-204.17</v>
      </c>
      <c r="J15" s="44"/>
      <c r="K15" s="504"/>
      <c r="L15" s="505"/>
      <c r="M15" s="514">
        <f t="shared" ref="M15:N15" si="4">H16</f>
        <v>793</v>
      </c>
      <c r="N15" s="506">
        <f t="shared" si="4"/>
        <v>157.83</v>
      </c>
    </row>
    <row r="16">
      <c r="A16" s="39"/>
      <c r="B16" s="36"/>
      <c r="C16" s="24"/>
      <c r="D16" s="27"/>
      <c r="E16" s="27"/>
      <c r="F16" s="27"/>
      <c r="H16" s="48">
        <f>SUM(H12:H15)</f>
        <v>793</v>
      </c>
      <c r="I16" s="48">
        <f t="shared" si="3"/>
        <v>157.83</v>
      </c>
      <c r="J16" s="515" t="s">
        <v>307</v>
      </c>
      <c r="K16" s="504"/>
      <c r="L16" s="505"/>
      <c r="M16" s="516">
        <v>-150.0</v>
      </c>
      <c r="N16" s="517">
        <f>N15+M16</f>
        <v>7.83</v>
      </c>
    </row>
    <row r="17">
      <c r="A17" s="39"/>
      <c r="B17" s="40"/>
      <c r="C17" s="41"/>
      <c r="D17" s="42"/>
      <c r="E17" s="42"/>
      <c r="F17" s="42"/>
      <c r="G17" s="518"/>
      <c r="H17" s="67"/>
      <c r="I17" s="509">
        <f>I16-150</f>
        <v>7.83</v>
      </c>
      <c r="J17" s="181"/>
      <c r="K17" s="504"/>
      <c r="L17" s="505"/>
      <c r="M17" s="505"/>
      <c r="N17" s="506"/>
    </row>
    <row r="18">
      <c r="A18" s="71"/>
      <c r="B18" s="72"/>
      <c r="C18" s="73"/>
      <c r="D18" s="74"/>
      <c r="E18" s="74"/>
      <c r="F18" s="74"/>
      <c r="G18" s="75"/>
      <c r="H18" s="76"/>
      <c r="I18" s="29"/>
      <c r="J18" s="77"/>
      <c r="K18" s="519"/>
      <c r="L18" s="520"/>
      <c r="M18" s="520"/>
      <c r="N18" s="521"/>
    </row>
    <row r="19">
      <c r="A19" s="81"/>
      <c r="B19" s="82">
        <v>51672.0</v>
      </c>
      <c r="C19" s="83">
        <v>4.0</v>
      </c>
      <c r="D19" s="84">
        <v>0.22916666666666666</v>
      </c>
      <c r="E19" s="84">
        <v>0.22916666666666666</v>
      </c>
      <c r="F19" s="84">
        <v>0.6118055555555556</v>
      </c>
      <c r="G19" s="85" t="s">
        <v>28</v>
      </c>
      <c r="H19" s="86">
        <v>310.0</v>
      </c>
      <c r="I19" s="30">
        <v>-635.17</v>
      </c>
      <c r="J19" s="87"/>
      <c r="K19" s="504"/>
      <c r="L19" s="505"/>
      <c r="M19" s="505"/>
      <c r="N19" s="506"/>
    </row>
    <row r="20">
      <c r="A20" s="39"/>
      <c r="B20" s="88">
        <v>53172.0</v>
      </c>
      <c r="C20" s="89">
        <v>1.0</v>
      </c>
      <c r="D20" s="90">
        <v>0.3611111111111111</v>
      </c>
      <c r="E20" s="90"/>
      <c r="F20" s="90"/>
      <c r="G20" s="91" t="s">
        <v>308</v>
      </c>
      <c r="H20" s="92">
        <v>44.0</v>
      </c>
      <c r="I20" s="522">
        <f t="shared" ref="I20:I23" si="5">I19+H19</f>
        <v>-325.17</v>
      </c>
      <c r="J20" s="38"/>
      <c r="K20" s="504"/>
      <c r="L20" s="505"/>
      <c r="M20" s="505"/>
      <c r="N20" s="506"/>
    </row>
    <row r="21">
      <c r="A21" s="39"/>
      <c r="B21" s="94">
        <v>54433.0</v>
      </c>
      <c r="C21" s="57">
        <v>10.0</v>
      </c>
      <c r="D21" s="63">
        <v>0.4479166666666667</v>
      </c>
      <c r="E21" s="63"/>
      <c r="F21" s="63"/>
      <c r="G21" s="64" t="s">
        <v>28</v>
      </c>
      <c r="H21" s="95">
        <v>310.0</v>
      </c>
      <c r="I21" s="522">
        <f t="shared" si="5"/>
        <v>-281.17</v>
      </c>
      <c r="J21" s="38"/>
      <c r="K21" s="274"/>
      <c r="L21" s="505"/>
      <c r="M21" s="505"/>
      <c r="N21" s="506"/>
    </row>
    <row r="22">
      <c r="A22" s="39"/>
      <c r="B22" s="94">
        <v>54083.0</v>
      </c>
      <c r="C22" s="57">
        <v>8.0</v>
      </c>
      <c r="D22" s="63">
        <v>0.59375</v>
      </c>
      <c r="E22" s="63"/>
      <c r="F22" s="63"/>
      <c r="G22" s="64" t="s">
        <v>28</v>
      </c>
      <c r="H22" s="96">
        <v>310.0</v>
      </c>
      <c r="I22" s="522">
        <f t="shared" si="5"/>
        <v>28.83</v>
      </c>
      <c r="J22" s="38"/>
      <c r="K22" s="504"/>
      <c r="L22" s="505"/>
      <c r="M22" s="505"/>
      <c r="N22" s="506"/>
    </row>
    <row r="23">
      <c r="A23" s="39"/>
      <c r="B23" s="94"/>
      <c r="C23" s="57"/>
      <c r="D23" s="63"/>
      <c r="E23" s="63"/>
      <c r="F23" s="63"/>
      <c r="G23" s="64"/>
      <c r="H23" s="97">
        <f>SUM(H19:H22)</f>
        <v>974</v>
      </c>
      <c r="I23" s="523">
        <f t="shared" si="5"/>
        <v>338.83</v>
      </c>
      <c r="J23" s="44">
        <v>1.0</v>
      </c>
      <c r="K23" s="524">
        <f t="shared" ref="K23:L23" si="6">K9+H23</f>
        <v>1618</v>
      </c>
      <c r="L23" s="514">
        <f t="shared" si="6"/>
        <v>347.66</v>
      </c>
      <c r="M23" s="505"/>
      <c r="N23" s="506"/>
    </row>
    <row r="24">
      <c r="A24" s="39"/>
      <c r="B24" s="102"/>
      <c r="C24" s="103"/>
      <c r="D24" s="104"/>
      <c r="E24" s="104"/>
      <c r="F24" s="104"/>
      <c r="G24" s="105"/>
      <c r="H24" s="106"/>
      <c r="I24" s="107"/>
      <c r="J24" s="44"/>
      <c r="K24" s="504"/>
      <c r="L24" s="505"/>
      <c r="M24" s="505"/>
      <c r="N24" s="506"/>
    </row>
    <row r="25">
      <c r="A25" s="39">
        <v>45871.0</v>
      </c>
      <c r="B25" s="36"/>
      <c r="C25" s="24"/>
      <c r="D25" s="27"/>
      <c r="E25" s="27"/>
      <c r="F25" s="27"/>
      <c r="G25" s="28"/>
      <c r="H25" s="29"/>
      <c r="I25" s="56"/>
      <c r="J25" s="38"/>
      <c r="K25" s="504"/>
      <c r="L25" s="505"/>
      <c r="M25" s="505"/>
      <c r="N25" s="506"/>
    </row>
    <row r="26">
      <c r="A26" s="39"/>
      <c r="B26" s="248">
        <v>45637.0</v>
      </c>
      <c r="C26" s="57">
        <v>9.0</v>
      </c>
      <c r="D26" s="27">
        <v>0.4861111111111111</v>
      </c>
      <c r="E26" s="27">
        <v>0.4861111111111111</v>
      </c>
      <c r="F26" s="27">
        <v>0.8534722222222222</v>
      </c>
      <c r="G26" s="28" t="s">
        <v>28</v>
      </c>
      <c r="H26" s="29">
        <v>310.0</v>
      </c>
      <c r="I26" s="58">
        <v>-635.17</v>
      </c>
      <c r="J26" s="31"/>
      <c r="K26" s="504"/>
      <c r="L26" s="505"/>
      <c r="M26" s="505"/>
      <c r="N26" s="506"/>
    </row>
    <row r="27">
      <c r="A27" s="39"/>
      <c r="B27" s="36">
        <v>51111.0</v>
      </c>
      <c r="C27" s="24">
        <v>6.0</v>
      </c>
      <c r="D27" s="60">
        <v>0.5694444444444444</v>
      </c>
      <c r="E27" s="60"/>
      <c r="F27" s="60"/>
      <c r="G27" s="61" t="s">
        <v>21</v>
      </c>
      <c r="H27" s="29">
        <v>310.0</v>
      </c>
      <c r="I27" s="58">
        <f t="shared" ref="I27:I30" si="7">I26+H26</f>
        <v>-325.17</v>
      </c>
      <c r="J27" s="62"/>
      <c r="K27" s="504"/>
      <c r="L27" s="505"/>
      <c r="M27" s="505"/>
      <c r="N27" s="506"/>
    </row>
    <row r="28">
      <c r="A28" s="39"/>
      <c r="B28" s="36">
        <v>54856.0</v>
      </c>
      <c r="C28" s="24">
        <v>4.0</v>
      </c>
      <c r="D28" s="27">
        <v>0.6909722222222222</v>
      </c>
      <c r="E28" s="63"/>
      <c r="F28" s="63"/>
      <c r="G28" s="64" t="s">
        <v>20</v>
      </c>
      <c r="H28" s="29">
        <v>362.0</v>
      </c>
      <c r="I28" s="58">
        <f t="shared" si="7"/>
        <v>-15.17</v>
      </c>
      <c r="J28" s="44"/>
      <c r="K28" s="504"/>
      <c r="L28" s="505"/>
      <c r="M28" s="505"/>
      <c r="N28" s="506"/>
    </row>
    <row r="29">
      <c r="A29" s="39"/>
      <c r="B29" s="36">
        <v>52461.0</v>
      </c>
      <c r="C29" s="24">
        <v>4.0</v>
      </c>
      <c r="D29" s="27">
        <v>0.7361111111111112</v>
      </c>
      <c r="E29" s="27"/>
      <c r="F29" s="27"/>
      <c r="G29" s="28" t="s">
        <v>21</v>
      </c>
      <c r="H29" s="29">
        <v>310.0</v>
      </c>
      <c r="I29" s="58">
        <f t="shared" si="7"/>
        <v>346.83</v>
      </c>
      <c r="J29" s="44">
        <v>2.0</v>
      </c>
      <c r="K29" s="504"/>
      <c r="L29" s="505"/>
      <c r="M29" s="505"/>
      <c r="N29" s="506"/>
    </row>
    <row r="30">
      <c r="A30" s="39"/>
      <c r="B30" s="40"/>
      <c r="C30" s="41"/>
      <c r="D30" s="42"/>
      <c r="E30" s="42"/>
      <c r="F30" s="42"/>
      <c r="G30" s="43"/>
      <c r="H30" s="67">
        <f>SUM(H26:H29)</f>
        <v>1292</v>
      </c>
      <c r="I30" s="320">
        <f t="shared" si="7"/>
        <v>656.83</v>
      </c>
      <c r="J30" s="44"/>
      <c r="K30" s="504"/>
      <c r="L30" s="505"/>
      <c r="M30" s="514">
        <f>M15+M16+H30</f>
        <v>1935</v>
      </c>
      <c r="N30" s="506">
        <f>N16+I30</f>
        <v>664.66</v>
      </c>
    </row>
    <row r="31">
      <c r="A31" s="39"/>
      <c r="B31" s="40"/>
      <c r="C31" s="41"/>
      <c r="D31" s="42"/>
      <c r="E31" s="42"/>
      <c r="F31" s="42"/>
      <c r="G31" s="43"/>
      <c r="H31" s="67"/>
      <c r="I31" s="122"/>
      <c r="J31" s="44"/>
      <c r="K31" s="504"/>
      <c r="L31" s="505"/>
      <c r="M31" s="505"/>
      <c r="N31" s="506"/>
    </row>
    <row r="32">
      <c r="A32" s="71"/>
      <c r="B32" s="72"/>
      <c r="C32" s="73"/>
      <c r="D32" s="74"/>
      <c r="E32" s="74"/>
      <c r="F32" s="74"/>
      <c r="G32" s="75"/>
      <c r="H32" s="76"/>
      <c r="I32" s="123"/>
      <c r="J32" s="77"/>
      <c r="K32" s="519"/>
      <c r="L32" s="520"/>
      <c r="M32" s="520"/>
      <c r="N32" s="521"/>
    </row>
    <row r="33">
      <c r="A33" s="81"/>
      <c r="B33" s="124">
        <v>56182.0</v>
      </c>
      <c r="C33" s="125">
        <v>4.0</v>
      </c>
      <c r="D33" s="84">
        <v>0.2777777777777778</v>
      </c>
      <c r="E33" s="84">
        <v>0.27847222222222223</v>
      </c>
      <c r="F33" s="84">
        <v>0.6652777777777777</v>
      </c>
      <c r="G33" s="85" t="s">
        <v>28</v>
      </c>
      <c r="H33" s="158">
        <v>310.0</v>
      </c>
      <c r="I33" s="30">
        <v>-635.17</v>
      </c>
      <c r="J33" s="270"/>
      <c r="K33" s="504"/>
      <c r="L33" s="505"/>
      <c r="M33" s="505"/>
      <c r="N33" s="506"/>
    </row>
    <row r="34">
      <c r="A34" s="39"/>
      <c r="B34" s="248">
        <v>50075.0</v>
      </c>
      <c r="C34" s="297">
        <v>3.0</v>
      </c>
      <c r="D34" s="299">
        <v>0.3645833333333333</v>
      </c>
      <c r="E34" s="299"/>
      <c r="F34" s="299"/>
      <c r="G34" s="161" t="s">
        <v>26</v>
      </c>
      <c r="H34" s="300">
        <v>77.0</v>
      </c>
      <c r="I34" s="525">
        <f t="shared" ref="I34:I37" si="8">I33+H33</f>
        <v>-325.17</v>
      </c>
      <c r="J34" s="306"/>
      <c r="K34" s="504"/>
      <c r="L34" s="505"/>
      <c r="M34" s="505"/>
      <c r="N34" s="506"/>
    </row>
    <row r="35">
      <c r="A35" s="39"/>
      <c r="B35" s="36">
        <v>52177.0</v>
      </c>
      <c r="C35" s="24">
        <v>2.0</v>
      </c>
      <c r="D35" s="27">
        <v>0.4861111111111111</v>
      </c>
      <c r="E35" s="27"/>
      <c r="F35" s="27"/>
      <c r="G35" s="28" t="s">
        <v>28</v>
      </c>
      <c r="H35" s="300">
        <v>77.0</v>
      </c>
      <c r="I35" s="107">
        <f t="shared" si="8"/>
        <v>-248.17</v>
      </c>
      <c r="J35" s="44"/>
      <c r="K35" s="504"/>
      <c r="L35" s="505"/>
      <c r="M35" s="505"/>
      <c r="N35" s="506"/>
    </row>
    <row r="36">
      <c r="A36" s="39"/>
      <c r="B36" s="36">
        <v>52660.0</v>
      </c>
      <c r="C36" s="24">
        <v>6.0</v>
      </c>
      <c r="D36" s="27">
        <v>0.6284722222222222</v>
      </c>
      <c r="E36" s="27"/>
      <c r="F36" s="27"/>
      <c r="G36" s="28" t="s">
        <v>28</v>
      </c>
      <c r="H36" s="29">
        <v>310.0</v>
      </c>
      <c r="I36" s="107">
        <f t="shared" si="8"/>
        <v>-171.17</v>
      </c>
      <c r="J36" s="44">
        <v>1.0</v>
      </c>
      <c r="K36" s="504"/>
      <c r="L36" s="505"/>
      <c r="M36" s="505"/>
      <c r="N36" s="506"/>
    </row>
    <row r="37">
      <c r="A37" s="39"/>
      <c r="B37" s="36"/>
      <c r="C37" s="24"/>
      <c r="D37" s="27"/>
      <c r="E37" s="27"/>
      <c r="F37" s="27"/>
      <c r="G37" s="28"/>
      <c r="H37" s="48">
        <f>SUM(H33:H36)</f>
        <v>774</v>
      </c>
      <c r="I37" s="523">
        <f t="shared" si="8"/>
        <v>138.83</v>
      </c>
      <c r="J37" s="44"/>
      <c r="K37" s="524">
        <f t="shared" ref="K37:L37" si="9">K23+H37</f>
        <v>2392</v>
      </c>
      <c r="L37" s="514">
        <f t="shared" si="9"/>
        <v>486.49</v>
      </c>
      <c r="M37" s="505"/>
      <c r="N37" s="506"/>
    </row>
    <row r="38">
      <c r="A38" s="39"/>
      <c r="B38" s="36"/>
      <c r="C38" s="24"/>
      <c r="D38" s="27"/>
      <c r="E38" s="27"/>
      <c r="F38" s="27"/>
      <c r="G38" s="28"/>
      <c r="H38" s="48"/>
      <c r="I38" s="107"/>
      <c r="J38" s="44"/>
      <c r="K38" s="504"/>
      <c r="L38" s="505"/>
      <c r="M38" s="505"/>
      <c r="N38" s="506"/>
    </row>
    <row r="39">
      <c r="A39" s="39"/>
      <c r="B39" s="36"/>
      <c r="C39" s="24"/>
      <c r="D39" s="27"/>
      <c r="E39" s="27"/>
      <c r="F39" s="27"/>
      <c r="G39" s="28"/>
      <c r="H39" s="29"/>
      <c r="I39" s="129"/>
      <c r="J39" s="133"/>
      <c r="K39" s="504"/>
      <c r="L39" s="505"/>
      <c r="M39" s="505"/>
      <c r="N39" s="506"/>
    </row>
    <row r="40">
      <c r="A40" s="39"/>
      <c r="B40" s="248">
        <v>46916.0</v>
      </c>
      <c r="C40" s="24">
        <v>12.0</v>
      </c>
      <c r="D40" s="27">
        <v>0.21875</v>
      </c>
      <c r="E40" s="27">
        <v>0.22291666666666668</v>
      </c>
      <c r="F40" s="27">
        <v>0.6493055555555556</v>
      </c>
      <c r="G40" s="28" t="s">
        <v>28</v>
      </c>
      <c r="H40" s="29">
        <v>310.0</v>
      </c>
      <c r="I40" s="58">
        <v>-635.17</v>
      </c>
      <c r="J40" s="117"/>
      <c r="K40" s="504"/>
      <c r="L40" s="505"/>
      <c r="M40" s="505"/>
      <c r="N40" s="506"/>
    </row>
    <row r="41">
      <c r="A41" s="39">
        <v>45872.0</v>
      </c>
      <c r="B41" s="36">
        <v>52553.0</v>
      </c>
      <c r="C41" s="24">
        <v>7.0</v>
      </c>
      <c r="D41" s="27">
        <v>0.2604166666666667</v>
      </c>
      <c r="E41" s="27"/>
      <c r="F41" s="27"/>
      <c r="G41" s="28" t="s">
        <v>21</v>
      </c>
      <c r="H41" s="29">
        <v>310.0</v>
      </c>
      <c r="I41" s="129">
        <f t="shared" ref="I41:I45" si="10">I40+H40</f>
        <v>-325.17</v>
      </c>
      <c r="J41" s="44"/>
      <c r="K41" s="504"/>
      <c r="L41" s="505"/>
      <c r="M41" s="505"/>
      <c r="N41" s="506"/>
    </row>
    <row r="42">
      <c r="A42" s="39"/>
      <c r="B42" s="36">
        <v>53031.0</v>
      </c>
      <c r="C42" s="24">
        <v>5.0</v>
      </c>
      <c r="D42" s="27">
        <v>0.5173611111111112</v>
      </c>
      <c r="E42" s="27"/>
      <c r="F42" s="27"/>
      <c r="G42" s="28" t="s">
        <v>168</v>
      </c>
      <c r="H42" s="29">
        <v>88.0</v>
      </c>
      <c r="I42" s="129">
        <f t="shared" si="10"/>
        <v>-15.17</v>
      </c>
      <c r="J42" s="44"/>
      <c r="K42" s="504"/>
      <c r="L42" s="505"/>
      <c r="M42" s="505"/>
      <c r="N42" s="506"/>
    </row>
    <row r="43">
      <c r="A43" s="39"/>
      <c r="B43" s="36">
        <v>56027.0</v>
      </c>
      <c r="C43" s="24">
        <v>3.0</v>
      </c>
      <c r="D43" s="27">
        <v>0.5486111111111112</v>
      </c>
      <c r="E43" s="27"/>
      <c r="F43" s="27"/>
      <c r="G43" s="28" t="s">
        <v>21</v>
      </c>
      <c r="H43" s="29">
        <v>77.0</v>
      </c>
      <c r="I43" s="129">
        <f t="shared" si="10"/>
        <v>72.83</v>
      </c>
      <c r="J43" s="44">
        <v>2.0</v>
      </c>
      <c r="K43" s="504"/>
      <c r="L43" s="505"/>
      <c r="M43" s="505"/>
      <c r="N43" s="506"/>
    </row>
    <row r="44">
      <c r="A44" s="39"/>
      <c r="B44" s="36">
        <v>55979.0</v>
      </c>
      <c r="C44" s="24">
        <v>2.0</v>
      </c>
      <c r="D44" s="27">
        <v>0.6388888888888888</v>
      </c>
      <c r="E44" s="27"/>
      <c r="F44" s="27"/>
      <c r="G44" s="28" t="s">
        <v>26</v>
      </c>
      <c r="H44" s="29">
        <v>77.0</v>
      </c>
      <c r="I44" s="129">
        <f t="shared" si="10"/>
        <v>149.83</v>
      </c>
      <c r="J44" s="44"/>
      <c r="K44" s="504"/>
      <c r="L44" s="505"/>
      <c r="M44" s="505"/>
      <c r="N44" s="506"/>
    </row>
    <row r="45">
      <c r="A45" s="39"/>
      <c r="B45" s="36"/>
      <c r="C45" s="24"/>
      <c r="D45" s="27"/>
      <c r="E45" s="27"/>
      <c r="F45" s="27"/>
      <c r="G45" s="28"/>
      <c r="H45" s="48">
        <f>SUM(H40:H44)</f>
        <v>862</v>
      </c>
      <c r="I45" s="128">
        <f t="shared" si="10"/>
        <v>226.83</v>
      </c>
      <c r="J45" s="44"/>
      <c r="K45" s="504"/>
      <c r="L45" s="505"/>
      <c r="M45" s="514">
        <f t="shared" ref="M45:N45" si="11">M30+H45</f>
        <v>2797</v>
      </c>
      <c r="N45" s="506">
        <f t="shared" si="11"/>
        <v>891.49</v>
      </c>
    </row>
    <row r="46">
      <c r="A46" s="39"/>
      <c r="B46" s="36"/>
      <c r="C46" s="24"/>
      <c r="D46" s="27"/>
      <c r="E46" s="27"/>
      <c r="F46" s="27"/>
      <c r="G46" s="28"/>
      <c r="H46" s="29"/>
      <c r="I46" s="129"/>
      <c r="J46" s="44"/>
      <c r="K46" s="504"/>
      <c r="L46" s="505"/>
      <c r="M46" s="505"/>
      <c r="N46" s="506"/>
    </row>
    <row r="47">
      <c r="A47" s="71"/>
      <c r="B47" s="141"/>
      <c r="C47" s="142"/>
      <c r="D47" s="143"/>
      <c r="E47" s="143"/>
      <c r="F47" s="143"/>
      <c r="G47" s="144"/>
      <c r="H47" s="145"/>
      <c r="I47" s="146"/>
      <c r="J47" s="44"/>
      <c r="K47" s="519"/>
      <c r="L47" s="520"/>
      <c r="M47" s="520"/>
      <c r="N47" s="521"/>
    </row>
    <row r="48">
      <c r="A48" s="81"/>
      <c r="B48" s="124">
        <v>55107.0</v>
      </c>
      <c r="C48" s="125">
        <v>6.0</v>
      </c>
      <c r="D48" s="84">
        <v>0.2916666666666667</v>
      </c>
      <c r="E48" s="84">
        <v>0.2916666666666667</v>
      </c>
      <c r="F48" s="84">
        <v>0.6791666666666667</v>
      </c>
      <c r="G48" s="85" t="s">
        <v>28</v>
      </c>
      <c r="H48" s="158">
        <v>310.0</v>
      </c>
      <c r="I48" s="147">
        <v>-635.17</v>
      </c>
      <c r="J48" s="31"/>
      <c r="K48" s="526"/>
      <c r="L48" s="527"/>
      <c r="M48" s="527"/>
      <c r="N48" s="528"/>
    </row>
    <row r="49">
      <c r="A49" s="39"/>
      <c r="B49" s="36">
        <v>55900.0</v>
      </c>
      <c r="C49" s="24">
        <v>5.0</v>
      </c>
      <c r="D49" s="27">
        <v>0.40625</v>
      </c>
      <c r="E49" s="27"/>
      <c r="F49" s="27"/>
      <c r="G49" s="28" t="s">
        <v>21</v>
      </c>
      <c r="H49" s="29">
        <v>310.0</v>
      </c>
      <c r="I49" s="177">
        <f t="shared" ref="I49:I52" si="12">I48+H48</f>
        <v>-325.17</v>
      </c>
      <c r="J49" s="38"/>
      <c r="K49" s="504"/>
      <c r="L49" s="505"/>
      <c r="M49" s="505"/>
      <c r="N49" s="506"/>
    </row>
    <row r="50">
      <c r="A50" s="39"/>
      <c r="B50" s="36">
        <v>53228.0</v>
      </c>
      <c r="C50" s="24">
        <v>4.0</v>
      </c>
      <c r="D50" s="27">
        <v>0.5</v>
      </c>
      <c r="E50" s="27"/>
      <c r="F50" s="27"/>
      <c r="G50" s="28" t="s">
        <v>168</v>
      </c>
      <c r="H50" s="29">
        <v>88.0</v>
      </c>
      <c r="I50" s="177">
        <f t="shared" si="12"/>
        <v>-15.17</v>
      </c>
      <c r="J50" s="44"/>
      <c r="K50" s="504"/>
      <c r="L50" s="505"/>
      <c r="M50" s="505"/>
      <c r="N50" s="506"/>
    </row>
    <row r="51">
      <c r="A51" s="39"/>
      <c r="B51" s="36">
        <v>52014.0</v>
      </c>
      <c r="C51" s="24">
        <v>8.0</v>
      </c>
      <c r="D51" s="27">
        <v>0.6180555555555556</v>
      </c>
      <c r="E51" s="27"/>
      <c r="F51" s="27"/>
      <c r="G51" s="28" t="s">
        <v>28</v>
      </c>
      <c r="H51" s="29">
        <v>310.0</v>
      </c>
      <c r="I51" s="177">
        <f t="shared" si="12"/>
        <v>72.83</v>
      </c>
      <c r="J51" s="44">
        <v>1.0</v>
      </c>
      <c r="K51" s="504"/>
      <c r="L51" s="505"/>
      <c r="M51" s="505"/>
      <c r="N51" s="506"/>
    </row>
    <row r="52">
      <c r="A52" s="39"/>
      <c r="B52" s="102"/>
      <c r="C52" s="103"/>
      <c r="D52" s="104"/>
      <c r="E52" s="104"/>
      <c r="F52" s="104"/>
      <c r="G52" s="105"/>
      <c r="H52" s="106">
        <f>SUM(H48:H51)</f>
        <v>1018</v>
      </c>
      <c r="I52" s="529">
        <f t="shared" si="12"/>
        <v>382.83</v>
      </c>
      <c r="J52" s="44"/>
      <c r="K52" s="530">
        <f t="shared" ref="K52:L52" si="13">K37+H52</f>
        <v>3410</v>
      </c>
      <c r="L52" s="531">
        <f t="shared" si="13"/>
        <v>869.32</v>
      </c>
      <c r="M52" s="505"/>
      <c r="N52" s="506"/>
    </row>
    <row r="53">
      <c r="A53" s="39"/>
      <c r="B53" s="36"/>
      <c r="C53" s="24"/>
      <c r="D53" s="27"/>
      <c r="E53" s="27"/>
      <c r="F53" s="27"/>
      <c r="G53" s="28"/>
      <c r="H53" s="29"/>
      <c r="I53" s="177"/>
      <c r="J53" s="155"/>
      <c r="K53" s="504"/>
      <c r="L53" s="505"/>
      <c r="M53" s="505"/>
      <c r="N53" s="506"/>
    </row>
    <row r="54">
      <c r="A54" s="39">
        <v>45873.0</v>
      </c>
      <c r="B54" s="248">
        <v>55320.0</v>
      </c>
      <c r="C54" s="24">
        <v>5.0</v>
      </c>
      <c r="D54" s="26">
        <v>0.3298611111111111</v>
      </c>
      <c r="E54" s="27">
        <v>0.3298611111111111</v>
      </c>
      <c r="F54" s="27">
        <v>0.8125</v>
      </c>
      <c r="G54" s="28" t="s">
        <v>28</v>
      </c>
      <c r="H54" s="29">
        <v>310.0</v>
      </c>
      <c r="I54" s="58">
        <v>-635.17</v>
      </c>
      <c r="J54" s="44"/>
      <c r="K54" s="504"/>
      <c r="L54" s="505"/>
      <c r="M54" s="505"/>
      <c r="N54" s="506"/>
    </row>
    <row r="55">
      <c r="A55" s="39"/>
      <c r="B55" s="36">
        <v>54976.0</v>
      </c>
      <c r="C55" s="24">
        <v>4.0</v>
      </c>
      <c r="D55" s="26">
        <v>0.40625</v>
      </c>
      <c r="E55" s="27"/>
      <c r="F55" s="27"/>
      <c r="G55" s="28" t="s">
        <v>21</v>
      </c>
      <c r="H55" s="29">
        <v>310.0</v>
      </c>
      <c r="I55" s="107">
        <f t="shared" ref="I55:I58" si="14">I54+H54</f>
        <v>-325.17</v>
      </c>
      <c r="J55" s="44"/>
      <c r="K55" s="532"/>
      <c r="L55" s="533"/>
      <c r="M55" s="505"/>
      <c r="N55" s="506"/>
    </row>
    <row r="56">
      <c r="A56" s="39"/>
      <c r="B56" s="36">
        <v>56123.0</v>
      </c>
      <c r="C56" s="24">
        <v>3.0</v>
      </c>
      <c r="D56" s="27">
        <v>0.5381944444444444</v>
      </c>
      <c r="E56" s="27"/>
      <c r="F56" s="27"/>
      <c r="G56" s="28" t="s">
        <v>55</v>
      </c>
      <c r="H56" s="29">
        <v>103.0</v>
      </c>
      <c r="I56" s="107">
        <f t="shared" si="14"/>
        <v>-15.17</v>
      </c>
      <c r="J56" s="44"/>
      <c r="K56" s="504"/>
      <c r="L56" s="505"/>
      <c r="M56" s="505"/>
      <c r="N56" s="506"/>
    </row>
    <row r="57">
      <c r="A57" s="39"/>
      <c r="B57" s="248" t="s">
        <v>309</v>
      </c>
      <c r="C57" s="297">
        <v>6.0</v>
      </c>
      <c r="D57" s="299">
        <v>0.7256944444444444</v>
      </c>
      <c r="E57" s="299"/>
      <c r="F57" s="299"/>
      <c r="G57" s="161" t="s">
        <v>16</v>
      </c>
      <c r="H57" s="300">
        <f>77*3</f>
        <v>231</v>
      </c>
      <c r="I57" s="525">
        <f t="shared" si="14"/>
        <v>87.83</v>
      </c>
      <c r="J57" s="44">
        <v>2.0</v>
      </c>
      <c r="K57" s="504"/>
      <c r="L57" s="505"/>
      <c r="M57" s="505"/>
      <c r="N57" s="506"/>
    </row>
    <row r="58">
      <c r="A58" s="39"/>
      <c r="B58" s="36"/>
      <c r="C58" s="24"/>
      <c r="D58" s="27"/>
      <c r="E58" s="27"/>
      <c r="F58" s="27"/>
      <c r="G58" s="28"/>
      <c r="H58" s="48">
        <f>SUM(H54:H57)</f>
        <v>954</v>
      </c>
      <c r="I58" s="523">
        <f t="shared" si="14"/>
        <v>318.83</v>
      </c>
      <c r="J58" s="44"/>
      <c r="K58" s="504"/>
      <c r="L58" s="505"/>
      <c r="M58" s="514">
        <f t="shared" ref="M58:N58" si="15">M45+H58</f>
        <v>3751</v>
      </c>
      <c r="N58" s="506">
        <f t="shared" si="15"/>
        <v>1210.32</v>
      </c>
    </row>
    <row r="59">
      <c r="A59" s="39"/>
      <c r="B59" s="36"/>
      <c r="C59" s="24"/>
      <c r="D59" s="27"/>
      <c r="E59" s="27"/>
      <c r="F59" s="27"/>
      <c r="G59" s="28"/>
      <c r="H59" s="29"/>
      <c r="I59" s="107"/>
      <c r="J59" s="44"/>
      <c r="K59" s="504"/>
      <c r="L59" s="505"/>
      <c r="M59" s="505"/>
      <c r="N59" s="506"/>
    </row>
    <row r="60">
      <c r="A60" s="71"/>
      <c r="B60" s="72"/>
      <c r="C60" s="73"/>
      <c r="D60" s="74"/>
      <c r="E60" s="74"/>
      <c r="F60" s="74"/>
      <c r="G60" s="75"/>
      <c r="H60" s="76"/>
      <c r="I60" s="99"/>
      <c r="J60" s="77"/>
      <c r="K60" s="519"/>
      <c r="L60" s="520"/>
      <c r="M60" s="520"/>
      <c r="N60" s="521"/>
    </row>
    <row r="61">
      <c r="A61" s="81"/>
      <c r="B61" s="156" t="s">
        <v>310</v>
      </c>
      <c r="C61" s="125">
        <v>10.0</v>
      </c>
      <c r="D61" s="84">
        <v>0.3541666666666667</v>
      </c>
      <c r="E61" s="157">
        <v>0.3423611111111111</v>
      </c>
      <c r="F61" s="157">
        <v>0.7201388888888889</v>
      </c>
      <c r="G61" s="28" t="s">
        <v>311</v>
      </c>
      <c r="H61" s="126">
        <v>793.0</v>
      </c>
      <c r="I61" s="30">
        <v>-635.17</v>
      </c>
      <c r="J61" s="87"/>
      <c r="K61" s="504"/>
      <c r="L61" s="505"/>
      <c r="M61" s="505"/>
      <c r="N61" s="506"/>
    </row>
    <row r="62">
      <c r="A62" s="39"/>
      <c r="B62" s="159"/>
      <c r="C62" s="24"/>
      <c r="D62" s="27"/>
      <c r="E62" s="27"/>
      <c r="F62" s="27"/>
      <c r="G62" s="28"/>
      <c r="H62" s="29"/>
      <c r="I62" s="323">
        <f>I61+H61</f>
        <v>157.83</v>
      </c>
      <c r="J62" s="38"/>
      <c r="K62" s="504"/>
      <c r="L62" s="505"/>
      <c r="M62" s="505"/>
      <c r="N62" s="506"/>
    </row>
    <row r="63">
      <c r="A63" s="39"/>
      <c r="B63" s="159"/>
      <c r="C63" s="24"/>
      <c r="D63" s="27"/>
      <c r="E63" s="27"/>
      <c r="F63" s="27"/>
      <c r="G63" s="28"/>
      <c r="H63" s="29"/>
      <c r="I63" s="197"/>
      <c r="J63" s="44"/>
      <c r="K63" s="504"/>
      <c r="L63" s="505"/>
      <c r="M63" s="505"/>
      <c r="N63" s="506"/>
    </row>
    <row r="64">
      <c r="A64" s="39"/>
      <c r="B64" s="159"/>
      <c r="C64" s="24"/>
      <c r="D64" s="27"/>
      <c r="E64" s="27"/>
      <c r="F64" s="27"/>
      <c r="G64" s="28"/>
      <c r="H64" s="29"/>
      <c r="I64" s="197"/>
      <c r="J64" s="44">
        <v>1.0</v>
      </c>
      <c r="K64" s="524">
        <f>K52+H61</f>
        <v>4203</v>
      </c>
      <c r="L64" s="514">
        <f>L52+I62</f>
        <v>1027.15</v>
      </c>
      <c r="M64" s="505"/>
      <c r="N64" s="506"/>
    </row>
    <row r="65">
      <c r="A65" s="39"/>
      <c r="B65" s="159"/>
      <c r="C65" s="24"/>
      <c r="D65" s="27"/>
      <c r="E65" s="27"/>
      <c r="F65" s="27"/>
      <c r="G65" s="28"/>
      <c r="H65" s="48"/>
      <c r="I65" s="199"/>
      <c r="J65" s="38"/>
      <c r="K65" s="504"/>
      <c r="L65" s="505"/>
      <c r="M65" s="505"/>
      <c r="N65" s="506"/>
    </row>
    <row r="66">
      <c r="A66" s="39"/>
      <c r="B66" s="105"/>
      <c r="C66" s="103"/>
      <c r="D66" s="104"/>
      <c r="E66" s="104"/>
      <c r="F66" s="104"/>
      <c r="G66" s="105"/>
      <c r="H66" s="106"/>
      <c r="I66" s="197"/>
      <c r="J66" s="155"/>
      <c r="K66" s="504"/>
      <c r="L66" s="505"/>
      <c r="M66" s="505"/>
      <c r="N66" s="506"/>
    </row>
    <row r="67">
      <c r="A67" s="39">
        <v>45874.0</v>
      </c>
      <c r="B67" s="161">
        <v>54976.0</v>
      </c>
      <c r="C67" s="24">
        <v>4.0</v>
      </c>
      <c r="D67" s="27">
        <v>0.375</v>
      </c>
      <c r="E67" s="27">
        <v>0.375</v>
      </c>
      <c r="F67" s="27">
        <v>0.7916666666666666</v>
      </c>
      <c r="G67" s="28" t="s">
        <v>42</v>
      </c>
      <c r="H67" s="29">
        <v>509.0</v>
      </c>
      <c r="I67" s="30">
        <v>-635.17</v>
      </c>
      <c r="J67" s="117"/>
      <c r="K67" s="504"/>
      <c r="L67" s="505"/>
      <c r="M67" s="505"/>
      <c r="N67" s="506"/>
    </row>
    <row r="68">
      <c r="A68" s="39"/>
      <c r="B68" s="28">
        <v>55060.0</v>
      </c>
      <c r="C68" s="24">
        <v>2.0</v>
      </c>
      <c r="D68" s="27">
        <v>0.6041666666666666</v>
      </c>
      <c r="E68" s="27"/>
      <c r="F68" s="27"/>
      <c r="G68" s="28" t="s">
        <v>312</v>
      </c>
      <c r="H68" s="29">
        <v>63.0</v>
      </c>
      <c r="I68" s="58">
        <f t="shared" ref="I68:I70" si="16">I67+H67</f>
        <v>-126.17</v>
      </c>
      <c r="J68" s="44"/>
      <c r="K68" s="504"/>
      <c r="L68" s="505"/>
      <c r="M68" s="505"/>
      <c r="N68" s="506"/>
    </row>
    <row r="69">
      <c r="A69" s="39"/>
      <c r="B69" s="28">
        <v>56634.0</v>
      </c>
      <c r="C69" s="24">
        <v>5.0</v>
      </c>
      <c r="D69" s="27">
        <v>0.75</v>
      </c>
      <c r="E69" s="27"/>
      <c r="F69" s="27"/>
      <c r="G69" s="28" t="s">
        <v>313</v>
      </c>
      <c r="H69" s="29">
        <v>310.0</v>
      </c>
      <c r="I69" s="58">
        <f t="shared" si="16"/>
        <v>-63.17</v>
      </c>
      <c r="J69" s="44"/>
      <c r="K69" s="504"/>
      <c r="L69" s="505"/>
      <c r="M69" s="505"/>
      <c r="N69" s="506"/>
    </row>
    <row r="70">
      <c r="A70" s="39"/>
      <c r="B70" s="28"/>
      <c r="C70" s="24"/>
      <c r="D70" s="27"/>
      <c r="E70" s="27"/>
      <c r="F70" s="27"/>
      <c r="G70" s="28"/>
      <c r="H70" s="48">
        <f>SUM(H67:H69)</f>
        <v>882</v>
      </c>
      <c r="I70" s="320">
        <f t="shared" si="16"/>
        <v>246.83</v>
      </c>
      <c r="J70" s="44"/>
      <c r="K70" s="504"/>
      <c r="L70" s="505"/>
      <c r="M70" s="514">
        <f t="shared" ref="M70:N70" si="17">M58+H70</f>
        <v>4633</v>
      </c>
      <c r="N70" s="506">
        <f t="shared" si="17"/>
        <v>1457.15</v>
      </c>
    </row>
    <row r="71">
      <c r="A71" s="39"/>
      <c r="B71" s="28"/>
      <c r="C71" s="24"/>
      <c r="D71" s="27"/>
      <c r="E71" s="27"/>
      <c r="F71" s="27"/>
      <c r="G71" s="28"/>
      <c r="H71" s="48"/>
      <c r="I71" s="53"/>
      <c r="J71" s="44">
        <v>2.0</v>
      </c>
      <c r="K71" s="504"/>
      <c r="L71" s="505"/>
      <c r="M71" s="505"/>
      <c r="N71" s="506"/>
    </row>
    <row r="72">
      <c r="A72" s="39"/>
      <c r="B72" s="28"/>
      <c r="C72" s="24"/>
      <c r="D72" s="27"/>
      <c r="E72" s="27"/>
      <c r="F72" s="27"/>
      <c r="G72" s="28"/>
      <c r="H72" s="48"/>
      <c r="I72" s="58"/>
      <c r="J72" s="44"/>
      <c r="K72" s="504"/>
      <c r="L72" s="505"/>
      <c r="M72" s="505"/>
      <c r="N72" s="506"/>
    </row>
    <row r="73">
      <c r="A73" s="71"/>
      <c r="B73" s="75"/>
      <c r="C73" s="144"/>
      <c r="D73" s="162"/>
      <c r="E73" s="162"/>
      <c r="F73" s="162"/>
      <c r="G73" s="163"/>
      <c r="H73" s="145"/>
      <c r="I73" s="164"/>
      <c r="J73" s="77"/>
      <c r="K73" s="519"/>
      <c r="L73" s="520"/>
      <c r="M73" s="520"/>
      <c r="N73" s="521"/>
    </row>
    <row r="74">
      <c r="A74" s="81"/>
      <c r="B74" s="159">
        <v>55900.0</v>
      </c>
      <c r="C74" s="24">
        <v>5.0</v>
      </c>
      <c r="D74" s="27">
        <v>0.5208333333333334</v>
      </c>
      <c r="E74" s="27">
        <v>0.5208333333333334</v>
      </c>
      <c r="F74" s="27">
        <v>0.9166666666666666</v>
      </c>
      <c r="G74" s="28" t="s">
        <v>314</v>
      </c>
      <c r="H74" s="29">
        <v>310.0</v>
      </c>
      <c r="I74" s="30">
        <v>-635.17</v>
      </c>
      <c r="J74" s="534"/>
      <c r="K74" s="504"/>
      <c r="L74" s="505"/>
      <c r="M74" s="505"/>
      <c r="N74" s="506"/>
    </row>
    <row r="75">
      <c r="A75" s="39"/>
      <c r="B75" s="159">
        <v>52093.0</v>
      </c>
      <c r="C75" s="24">
        <v>8.0</v>
      </c>
      <c r="D75" s="26">
        <v>0.6180555555555556</v>
      </c>
      <c r="E75" s="27"/>
      <c r="F75" s="27"/>
      <c r="G75" s="28" t="s">
        <v>315</v>
      </c>
      <c r="H75" s="29">
        <v>310.0</v>
      </c>
      <c r="I75" s="150">
        <f t="shared" ref="I75:I78" si="18">I74+H74</f>
        <v>-325.17</v>
      </c>
      <c r="J75" s="167"/>
      <c r="K75" s="504"/>
      <c r="L75" s="505"/>
      <c r="M75" s="505"/>
      <c r="N75" s="506"/>
    </row>
    <row r="76">
      <c r="A76" s="39"/>
      <c r="B76" s="159">
        <v>53679.0</v>
      </c>
      <c r="C76" s="24">
        <v>2.0</v>
      </c>
      <c r="D76" s="27">
        <v>0.75</v>
      </c>
      <c r="E76" s="27"/>
      <c r="F76" s="27"/>
      <c r="G76" s="28" t="s">
        <v>314</v>
      </c>
      <c r="H76" s="29">
        <v>77.0</v>
      </c>
      <c r="I76" s="150">
        <f t="shared" si="18"/>
        <v>-15.17</v>
      </c>
      <c r="J76" s="168"/>
      <c r="K76" s="504"/>
      <c r="L76" s="505"/>
      <c r="M76" s="505"/>
      <c r="N76" s="506"/>
    </row>
    <row r="77">
      <c r="A77" s="39"/>
      <c r="B77" s="159">
        <v>56771.0</v>
      </c>
      <c r="C77" s="24">
        <v>7.0</v>
      </c>
      <c r="D77" s="27">
        <v>0.8229166666666666</v>
      </c>
      <c r="E77" s="27"/>
      <c r="F77" s="27"/>
      <c r="G77" s="28" t="s">
        <v>315</v>
      </c>
      <c r="H77" s="29">
        <v>310.0</v>
      </c>
      <c r="I77" s="150">
        <f t="shared" si="18"/>
        <v>61.83</v>
      </c>
      <c r="J77" s="169">
        <v>1.0</v>
      </c>
      <c r="K77" s="504"/>
      <c r="L77" s="505"/>
      <c r="M77" s="505"/>
      <c r="N77" s="506"/>
    </row>
    <row r="78">
      <c r="A78" s="39"/>
      <c r="B78" s="159"/>
      <c r="C78" s="24"/>
      <c r="D78" s="27"/>
      <c r="E78" s="27"/>
      <c r="F78" s="27"/>
      <c r="G78" s="28"/>
      <c r="H78" s="48">
        <f>SUM(H73:H77)</f>
        <v>1007</v>
      </c>
      <c r="I78" s="375">
        <f t="shared" si="18"/>
        <v>371.83</v>
      </c>
      <c r="J78" s="167"/>
      <c r="K78" s="504"/>
      <c r="L78" s="505"/>
      <c r="M78" s="505"/>
      <c r="N78" s="506"/>
    </row>
    <row r="79">
      <c r="A79" s="39">
        <v>45875.0</v>
      </c>
      <c r="B79" s="159"/>
      <c r="C79" s="24"/>
      <c r="D79" s="27"/>
      <c r="E79" s="27"/>
      <c r="F79" s="27"/>
      <c r="G79" s="28"/>
      <c r="H79" s="48"/>
      <c r="I79" s="535"/>
      <c r="J79" s="168"/>
      <c r="K79" s="524">
        <f t="shared" ref="K79:L79" si="19">K64+H78</f>
        <v>5210</v>
      </c>
      <c r="L79" s="514">
        <f t="shared" si="19"/>
        <v>1398.98</v>
      </c>
      <c r="M79" s="505"/>
      <c r="N79" s="506"/>
    </row>
    <row r="80">
      <c r="A80" s="39"/>
      <c r="B80" s="28"/>
      <c r="C80" s="24"/>
      <c r="D80" s="27"/>
      <c r="E80" s="104"/>
      <c r="F80" s="104"/>
      <c r="G80" s="28"/>
      <c r="H80" s="106"/>
      <c r="I80" s="170"/>
      <c r="J80" s="168"/>
      <c r="K80" s="504"/>
      <c r="L80" s="505"/>
      <c r="M80" s="505"/>
      <c r="N80" s="506"/>
    </row>
    <row r="81">
      <c r="A81" s="39"/>
      <c r="B81" s="105"/>
      <c r="C81" s="103"/>
      <c r="D81" s="104"/>
      <c r="E81" s="104"/>
      <c r="F81" s="104"/>
      <c r="G81" s="105"/>
      <c r="H81" s="171"/>
      <c r="I81" s="172"/>
      <c r="J81" s="168"/>
      <c r="K81" s="504"/>
      <c r="L81" s="505"/>
      <c r="M81" s="505"/>
      <c r="N81" s="506"/>
    </row>
    <row r="82">
      <c r="A82" s="39"/>
      <c r="B82" s="156">
        <v>56133.0</v>
      </c>
      <c r="C82" s="125">
        <v>4.0</v>
      </c>
      <c r="D82" s="281">
        <v>0.25</v>
      </c>
      <c r="E82" s="84">
        <v>0.25</v>
      </c>
      <c r="F82" s="536">
        <v>0.7118055555555556</v>
      </c>
      <c r="G82" s="85" t="s">
        <v>314</v>
      </c>
      <c r="H82" s="537">
        <v>310.0</v>
      </c>
      <c r="I82" s="213">
        <v>-635.17</v>
      </c>
      <c r="J82" s="538"/>
      <c r="K82" s="532"/>
      <c r="L82" s="533"/>
      <c r="M82" s="505"/>
      <c r="N82" s="506"/>
    </row>
    <row r="83">
      <c r="A83" s="39"/>
      <c r="B83" s="28">
        <v>54976.0</v>
      </c>
      <c r="C83" s="24">
        <v>4.0</v>
      </c>
      <c r="D83" s="26">
        <v>0.375</v>
      </c>
      <c r="E83" s="27"/>
      <c r="F83" s="27"/>
      <c r="G83" s="28" t="s">
        <v>316</v>
      </c>
      <c r="H83" s="129">
        <v>707.0</v>
      </c>
      <c r="I83" s="58">
        <f t="shared" ref="I83:I84" si="20">I82+H82</f>
        <v>-325.17</v>
      </c>
      <c r="J83" s="174"/>
      <c r="K83" s="504"/>
      <c r="L83" s="505"/>
      <c r="M83" s="505"/>
      <c r="N83" s="506"/>
    </row>
    <row r="84">
      <c r="A84" s="39"/>
      <c r="B84" s="175"/>
      <c r="C84" s="176"/>
      <c r="D84" s="37"/>
      <c r="E84" s="37"/>
      <c r="F84" s="37"/>
      <c r="G84" s="175"/>
      <c r="H84" s="243">
        <f>SUM(H82:H83)</f>
        <v>1017</v>
      </c>
      <c r="I84" s="378">
        <f t="shared" si="20"/>
        <v>381.83</v>
      </c>
      <c r="J84" s="178">
        <v>2.0</v>
      </c>
      <c r="K84" s="504"/>
      <c r="L84" s="505"/>
      <c r="M84" s="505"/>
      <c r="N84" s="506"/>
    </row>
    <row r="85">
      <c r="A85" s="39"/>
      <c r="B85" s="175"/>
      <c r="C85" s="176"/>
      <c r="D85" s="37"/>
      <c r="E85" s="37"/>
      <c r="F85" s="37"/>
      <c r="H85" s="58"/>
      <c r="I85" s="150"/>
      <c r="J85" s="539"/>
      <c r="K85" s="504"/>
      <c r="L85" s="505"/>
      <c r="M85" s="514">
        <f t="shared" ref="M85:N85" si="21">M70+H84</f>
        <v>5650</v>
      </c>
      <c r="N85" s="506">
        <f t="shared" si="21"/>
        <v>1838.98</v>
      </c>
    </row>
    <row r="86">
      <c r="A86" s="39"/>
      <c r="B86" s="175"/>
      <c r="C86" s="24"/>
      <c r="D86" s="27"/>
      <c r="E86" s="27"/>
      <c r="F86" s="27"/>
      <c r="G86" s="28"/>
      <c r="H86" s="48"/>
      <c r="I86" s="243"/>
      <c r="J86" s="180"/>
      <c r="K86" s="504"/>
      <c r="L86" s="505"/>
      <c r="M86" s="505"/>
      <c r="N86" s="506"/>
    </row>
    <row r="87">
      <c r="A87" s="71"/>
      <c r="B87" s="75"/>
      <c r="C87" s="73"/>
      <c r="D87" s="74"/>
      <c r="E87" s="74"/>
      <c r="F87" s="74"/>
      <c r="G87" s="75"/>
      <c r="H87" s="76"/>
      <c r="I87" s="540"/>
      <c r="J87" s="77"/>
      <c r="K87" s="519"/>
      <c r="L87" s="520"/>
      <c r="M87" s="520"/>
      <c r="N87" s="521"/>
    </row>
    <row r="88">
      <c r="A88" s="81">
        <v>45876.0</v>
      </c>
      <c r="B88" s="85">
        <v>52553.0</v>
      </c>
      <c r="C88" s="125">
        <v>7.0</v>
      </c>
      <c r="D88" s="541">
        <v>0.16666666666666666</v>
      </c>
      <c r="E88" s="84">
        <v>0.16666666666666666</v>
      </c>
      <c r="F88" s="84">
        <v>0.5451388888888888</v>
      </c>
      <c r="G88" s="85" t="s">
        <v>317</v>
      </c>
      <c r="H88" s="158">
        <v>310.0</v>
      </c>
      <c r="I88" s="30">
        <v>-635.17</v>
      </c>
      <c r="J88" s="184"/>
      <c r="K88" s="504"/>
      <c r="L88" s="505"/>
      <c r="M88" s="505"/>
      <c r="N88" s="506"/>
    </row>
    <row r="89">
      <c r="A89" s="185"/>
      <c r="B89" s="161">
        <v>51111.0</v>
      </c>
      <c r="C89" s="297">
        <v>6.0</v>
      </c>
      <c r="D89" s="299">
        <v>0.2638888888888889</v>
      </c>
      <c r="E89" s="299"/>
      <c r="F89" s="299"/>
      <c r="G89" s="161" t="s">
        <v>318</v>
      </c>
      <c r="H89" s="29">
        <v>310.0</v>
      </c>
      <c r="I89" s="170">
        <f t="shared" ref="I89:I93" si="22">I88+H88</f>
        <v>-325.17</v>
      </c>
      <c r="J89" s="187"/>
      <c r="K89" s="504"/>
      <c r="L89" s="505"/>
      <c r="M89" s="505"/>
      <c r="N89" s="506"/>
    </row>
    <row r="90">
      <c r="A90" s="185"/>
      <c r="B90" s="28">
        <v>53156.0</v>
      </c>
      <c r="C90" s="24">
        <v>3.0</v>
      </c>
      <c r="D90" s="27">
        <v>0.3784722222222222</v>
      </c>
      <c r="E90" s="27"/>
      <c r="F90" s="27"/>
      <c r="G90" s="28" t="s">
        <v>21</v>
      </c>
      <c r="H90" s="29">
        <v>77.0</v>
      </c>
      <c r="I90" s="170">
        <f t="shared" si="22"/>
        <v>-15.17</v>
      </c>
      <c r="J90" s="169"/>
      <c r="K90" s="504"/>
      <c r="L90" s="505"/>
      <c r="M90" s="505"/>
      <c r="N90" s="506"/>
    </row>
    <row r="91">
      <c r="A91" s="185"/>
      <c r="B91" s="161" t="s">
        <v>319</v>
      </c>
      <c r="C91" s="297">
        <v>6.0</v>
      </c>
      <c r="D91" s="299">
        <v>0.4583333333333333</v>
      </c>
      <c r="E91" s="299"/>
      <c r="F91" s="299"/>
      <c r="G91" s="161" t="s">
        <v>168</v>
      </c>
      <c r="H91" s="300">
        <v>88.0</v>
      </c>
      <c r="I91" s="542">
        <f t="shared" si="22"/>
        <v>61.83</v>
      </c>
      <c r="J91" s="543">
        <v>1.0</v>
      </c>
      <c r="K91" s="504"/>
      <c r="L91" s="505"/>
      <c r="M91" s="505"/>
      <c r="N91" s="506"/>
    </row>
    <row r="92">
      <c r="A92" s="185"/>
      <c r="B92" s="161">
        <v>51294.0</v>
      </c>
      <c r="C92" s="297">
        <v>2.0</v>
      </c>
      <c r="D92" s="298">
        <v>0.5</v>
      </c>
      <c r="E92" s="357"/>
      <c r="F92" s="357"/>
      <c r="G92" s="544" t="s">
        <v>320</v>
      </c>
      <c r="H92" s="300">
        <v>77.0</v>
      </c>
      <c r="I92" s="542">
        <f t="shared" si="22"/>
        <v>149.83</v>
      </c>
      <c r="J92" s="545"/>
      <c r="K92" s="524">
        <f t="shared" ref="K92:L92" si="23">K79+H93</f>
        <v>6072</v>
      </c>
      <c r="L92" s="514">
        <f t="shared" si="23"/>
        <v>1625.81</v>
      </c>
      <c r="M92" s="505"/>
      <c r="N92" s="506"/>
    </row>
    <row r="93">
      <c r="A93" s="185"/>
      <c r="B93" s="28"/>
      <c r="C93" s="103"/>
      <c r="D93" s="104"/>
      <c r="E93" s="104"/>
      <c r="F93" s="104"/>
      <c r="G93" s="105"/>
      <c r="H93" s="106">
        <f>SUM(H88:H92)</f>
        <v>862</v>
      </c>
      <c r="I93" s="472">
        <f t="shared" si="22"/>
        <v>226.83</v>
      </c>
      <c r="J93" s="169"/>
      <c r="K93" s="504"/>
      <c r="L93" s="505"/>
      <c r="M93" s="505"/>
      <c r="N93" s="506"/>
    </row>
    <row r="94">
      <c r="A94" s="185"/>
      <c r="B94" s="193"/>
      <c r="C94" s="103"/>
      <c r="D94" s="104"/>
      <c r="E94" s="104"/>
      <c r="F94" s="104"/>
      <c r="G94" s="105"/>
      <c r="H94" s="171"/>
      <c r="I94" s="170"/>
      <c r="J94" s="194"/>
      <c r="K94" s="504"/>
      <c r="L94" s="505"/>
      <c r="M94" s="505"/>
      <c r="N94" s="506"/>
    </row>
    <row r="95">
      <c r="A95" s="185"/>
      <c r="B95" s="161">
        <v>51112.0</v>
      </c>
      <c r="C95" s="24">
        <v>6.0</v>
      </c>
      <c r="D95" s="27">
        <v>0.2638888888888889</v>
      </c>
      <c r="E95" s="27">
        <v>0.2638888888888889</v>
      </c>
      <c r="F95" s="27">
        <v>0.6291666666666667</v>
      </c>
      <c r="G95" s="28" t="s">
        <v>318</v>
      </c>
      <c r="H95" s="29">
        <v>310.0</v>
      </c>
      <c r="I95" s="30">
        <v>-635.17</v>
      </c>
      <c r="J95" s="44"/>
      <c r="K95" s="504"/>
      <c r="L95" s="505"/>
      <c r="M95" s="505"/>
      <c r="N95" s="506"/>
    </row>
    <row r="96">
      <c r="A96" s="185"/>
      <c r="B96" s="28">
        <v>55641.0</v>
      </c>
      <c r="C96" s="24">
        <v>3.0</v>
      </c>
      <c r="D96" s="27">
        <v>0.3888888888888889</v>
      </c>
      <c r="E96" s="27"/>
      <c r="F96" s="27"/>
      <c r="G96" s="28" t="s">
        <v>320</v>
      </c>
      <c r="H96" s="196">
        <v>310.0</v>
      </c>
      <c r="I96" s="197">
        <f t="shared" ref="I96:I99" si="24">I95+H95</f>
        <v>-325.17</v>
      </c>
      <c r="J96" s="50" t="s">
        <v>321</v>
      </c>
      <c r="K96" s="504"/>
      <c r="L96" s="505"/>
      <c r="M96" s="505"/>
      <c r="N96" s="506"/>
    </row>
    <row r="97">
      <c r="A97" s="185"/>
      <c r="B97" s="161">
        <v>51536.0</v>
      </c>
      <c r="C97" s="297">
        <v>4.0</v>
      </c>
      <c r="D97" s="299">
        <v>0.4305555555555556</v>
      </c>
      <c r="E97" s="299"/>
      <c r="F97" s="299"/>
      <c r="G97" s="161" t="s">
        <v>16</v>
      </c>
      <c r="H97" s="95">
        <v>154.0</v>
      </c>
      <c r="I97" s="324">
        <f t="shared" si="24"/>
        <v>-15.17</v>
      </c>
      <c r="J97" s="306"/>
      <c r="K97" s="504"/>
      <c r="L97" s="505"/>
      <c r="M97" s="505"/>
      <c r="N97" s="506"/>
    </row>
    <row r="98">
      <c r="A98" s="185"/>
      <c r="B98" s="28" t="s">
        <v>322</v>
      </c>
      <c r="C98" s="24">
        <v>4.0</v>
      </c>
      <c r="D98" s="27">
        <v>0.5798611111111112</v>
      </c>
      <c r="E98" s="27"/>
      <c r="F98" s="27"/>
      <c r="G98" s="28" t="s">
        <v>16</v>
      </c>
      <c r="H98" s="29">
        <v>154.0</v>
      </c>
      <c r="I98" s="197">
        <f t="shared" si="24"/>
        <v>138.83</v>
      </c>
      <c r="J98" s="44">
        <v>2.0</v>
      </c>
      <c r="K98" s="504"/>
      <c r="L98" s="505"/>
      <c r="M98" s="505"/>
      <c r="N98" s="506"/>
    </row>
    <row r="99">
      <c r="A99" s="185"/>
      <c r="B99" s="28"/>
      <c r="C99" s="24"/>
      <c r="D99" s="27"/>
      <c r="E99" s="27"/>
      <c r="F99" s="27"/>
      <c r="G99" s="28"/>
      <c r="H99" s="48">
        <f>SUM(H95:H98)</f>
        <v>928</v>
      </c>
      <c r="I99" s="323">
        <f t="shared" si="24"/>
        <v>292.83</v>
      </c>
      <c r="J99" s="44"/>
      <c r="K99" s="504"/>
      <c r="L99" s="505"/>
      <c r="M99" s="514">
        <f t="shared" ref="M99:N99" si="25">M85+H99</f>
        <v>6578</v>
      </c>
      <c r="N99" s="506">
        <f t="shared" si="25"/>
        <v>2131.81</v>
      </c>
    </row>
    <row r="100">
      <c r="A100" s="185"/>
      <c r="B100" s="28"/>
      <c r="C100" s="24"/>
      <c r="D100" s="27"/>
      <c r="E100" s="27"/>
      <c r="F100" s="27"/>
      <c r="G100" s="28"/>
      <c r="H100" s="29"/>
      <c r="I100" s="197"/>
      <c r="J100" s="44"/>
      <c r="K100" s="504"/>
      <c r="L100" s="505"/>
      <c r="M100" s="505"/>
      <c r="N100" s="506"/>
    </row>
    <row r="101">
      <c r="A101" s="185"/>
      <c r="B101" s="28"/>
      <c r="C101" s="103"/>
      <c r="D101" s="104"/>
      <c r="E101" s="104"/>
      <c r="F101" s="104"/>
      <c r="G101" s="105"/>
      <c r="H101" s="106"/>
      <c r="I101" s="199"/>
      <c r="J101" s="44"/>
      <c r="K101" s="504"/>
      <c r="L101" s="505"/>
      <c r="M101" s="505"/>
      <c r="N101" s="506"/>
    </row>
    <row r="102">
      <c r="A102" s="200"/>
      <c r="B102" s="201"/>
      <c r="C102" s="202"/>
      <c r="D102" s="203"/>
      <c r="E102" s="203"/>
      <c r="F102" s="203"/>
      <c r="G102" s="201"/>
      <c r="H102" s="204"/>
      <c r="I102" s="205"/>
      <c r="J102" s="77"/>
      <c r="K102" s="519"/>
      <c r="L102" s="520"/>
      <c r="M102" s="520"/>
      <c r="N102" s="521"/>
    </row>
    <row r="103">
      <c r="A103" s="546">
        <v>45877.0</v>
      </c>
      <c r="B103" s="206">
        <v>55971.0</v>
      </c>
      <c r="C103" s="207">
        <v>6.0</v>
      </c>
      <c r="D103" s="547">
        <v>0.16666666666666666</v>
      </c>
      <c r="E103" s="209">
        <v>0.16666666666666666</v>
      </c>
      <c r="F103" s="210">
        <v>0.6430555555555556</v>
      </c>
      <c r="G103" s="211" t="s">
        <v>320</v>
      </c>
      <c r="H103" s="212">
        <v>310.0</v>
      </c>
      <c r="I103" s="213">
        <v>-635.17</v>
      </c>
      <c r="J103" s="548" t="s">
        <v>323</v>
      </c>
      <c r="K103" s="504"/>
      <c r="L103" s="505"/>
      <c r="M103" s="505"/>
      <c r="N103" s="506"/>
    </row>
    <row r="104">
      <c r="A104" s="549"/>
      <c r="B104" s="36">
        <v>55291.0</v>
      </c>
      <c r="C104" s="24">
        <v>1.0</v>
      </c>
      <c r="D104" s="214">
        <v>0.25</v>
      </c>
      <c r="E104" s="27"/>
      <c r="F104" s="27"/>
      <c r="G104" s="28" t="s">
        <v>320</v>
      </c>
      <c r="H104" s="29">
        <v>77.0</v>
      </c>
      <c r="I104" s="197">
        <f t="shared" ref="I104:I108" si="26">I103+H103</f>
        <v>-325.17</v>
      </c>
      <c r="J104" s="180"/>
      <c r="K104" s="504"/>
      <c r="L104" s="505"/>
      <c r="M104" s="505"/>
      <c r="N104" s="506"/>
    </row>
    <row r="105">
      <c r="A105" s="549"/>
      <c r="B105" s="36">
        <v>53016.0</v>
      </c>
      <c r="C105" s="24">
        <v>2.0</v>
      </c>
      <c r="D105" s="214">
        <v>0.3333333333333333</v>
      </c>
      <c r="E105" s="27"/>
      <c r="F105" s="27"/>
      <c r="G105" s="28" t="s">
        <v>16</v>
      </c>
      <c r="H105" s="29">
        <v>77.0</v>
      </c>
      <c r="I105" s="197">
        <f t="shared" si="26"/>
        <v>-248.17</v>
      </c>
      <c r="J105" s="178">
        <v>1.0</v>
      </c>
      <c r="K105" s="504"/>
      <c r="L105" s="505"/>
      <c r="M105" s="505"/>
      <c r="N105" s="506"/>
    </row>
    <row r="106">
      <c r="A106" s="549"/>
      <c r="B106" s="36">
        <v>56827.0</v>
      </c>
      <c r="C106" s="24">
        <v>4.0</v>
      </c>
      <c r="D106" s="214">
        <v>0.46875</v>
      </c>
      <c r="E106" s="27"/>
      <c r="F106" s="27"/>
      <c r="G106" s="28" t="s">
        <v>16</v>
      </c>
      <c r="H106" s="550">
        <v>154.0</v>
      </c>
      <c r="I106" s="197">
        <f t="shared" si="26"/>
        <v>-171.17</v>
      </c>
      <c r="J106" s="551" t="s">
        <v>324</v>
      </c>
      <c r="K106" s="504"/>
      <c r="L106" s="505"/>
      <c r="M106" s="505"/>
      <c r="N106" s="506"/>
    </row>
    <row r="107">
      <c r="A107" s="549"/>
      <c r="B107" s="36">
        <v>49889.0</v>
      </c>
      <c r="C107" s="24">
        <v>2.0</v>
      </c>
      <c r="D107" s="218">
        <v>0.625</v>
      </c>
      <c r="E107" s="27"/>
      <c r="F107" s="27"/>
      <c r="G107" s="28" t="s">
        <v>52</v>
      </c>
      <c r="H107" s="29">
        <v>40.0</v>
      </c>
      <c r="I107" s="197">
        <f t="shared" si="26"/>
        <v>-17.17</v>
      </c>
      <c r="J107" s="180"/>
      <c r="K107" s="526"/>
      <c r="L107" s="527"/>
      <c r="M107" s="527"/>
      <c r="N107" s="528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</row>
    <row r="108">
      <c r="A108" s="549"/>
      <c r="B108" s="102"/>
      <c r="C108" s="103"/>
      <c r="D108" s="104"/>
      <c r="E108" s="104"/>
      <c r="F108" s="104"/>
      <c r="G108" s="105"/>
      <c r="H108" s="106">
        <f>SUM(H103:H107)</f>
        <v>658</v>
      </c>
      <c r="I108" s="552">
        <f t="shared" si="26"/>
        <v>22.83</v>
      </c>
      <c r="J108" s="220" t="s">
        <v>325</v>
      </c>
      <c r="K108" s="524">
        <f t="shared" ref="K108:L108" si="27">K92+H108</f>
        <v>6730</v>
      </c>
      <c r="L108" s="514">
        <f t="shared" si="27"/>
        <v>1648.64</v>
      </c>
      <c r="M108" s="505"/>
      <c r="N108" s="506"/>
    </row>
    <row r="109">
      <c r="A109" s="549"/>
      <c r="B109" s="102"/>
      <c r="C109" s="103"/>
      <c r="D109" s="104"/>
      <c r="E109" s="104"/>
      <c r="F109" s="104"/>
      <c r="G109" s="105"/>
      <c r="H109" s="204"/>
      <c r="I109" s="553">
        <f>I108-75</f>
        <v>-52.17</v>
      </c>
      <c r="J109" s="180"/>
      <c r="K109" s="504"/>
      <c r="L109" s="505"/>
      <c r="M109" s="505"/>
      <c r="N109" s="506"/>
    </row>
    <row r="110">
      <c r="A110" s="549"/>
      <c r="B110" s="102"/>
      <c r="C110" s="103"/>
      <c r="D110" s="104"/>
      <c r="E110" s="104"/>
      <c r="F110" s="104"/>
      <c r="G110" s="105"/>
      <c r="H110" s="204"/>
      <c r="I110" s="197"/>
      <c r="J110" s="180"/>
      <c r="K110" s="504"/>
      <c r="L110" s="505"/>
      <c r="M110" s="505"/>
      <c r="N110" s="506"/>
    </row>
    <row r="111">
      <c r="A111" s="549"/>
      <c r="B111" s="248">
        <v>55401.0</v>
      </c>
      <c r="C111" s="24">
        <v>3.0</v>
      </c>
      <c r="D111" s="214">
        <v>0.4548611111111111</v>
      </c>
      <c r="E111" s="223">
        <v>0.4548611111111111</v>
      </c>
      <c r="F111" s="223">
        <v>0.8180555555555555</v>
      </c>
      <c r="G111" s="224" t="s">
        <v>20</v>
      </c>
      <c r="H111" s="29">
        <v>362.0</v>
      </c>
      <c r="I111" s="225">
        <v>-635.17</v>
      </c>
      <c r="J111" s="226"/>
      <c r="K111" s="532"/>
      <c r="L111" s="533"/>
      <c r="M111" s="505"/>
      <c r="N111" s="506"/>
    </row>
    <row r="112">
      <c r="A112" s="549"/>
      <c r="B112" s="36">
        <v>55749.0</v>
      </c>
      <c r="C112" s="24">
        <v>2.0</v>
      </c>
      <c r="D112" s="214">
        <v>0.6041666666666666</v>
      </c>
      <c r="E112" s="223"/>
      <c r="F112" s="223"/>
      <c r="G112" s="224" t="s">
        <v>326</v>
      </c>
      <c r="H112" s="29">
        <v>63.0</v>
      </c>
      <c r="I112" s="230">
        <f t="shared" ref="I112:I115" si="28">H111+I111</f>
        <v>-273.17</v>
      </c>
      <c r="J112" s="180"/>
      <c r="K112" s="504"/>
      <c r="L112" s="505"/>
      <c r="M112" s="505"/>
      <c r="N112" s="506"/>
    </row>
    <row r="113">
      <c r="A113" s="549"/>
      <c r="B113" s="36">
        <v>56419.0</v>
      </c>
      <c r="C113" s="24">
        <v>2.0</v>
      </c>
      <c r="D113" s="214">
        <v>0.6979166666666666</v>
      </c>
      <c r="E113" s="223"/>
      <c r="F113" s="223"/>
      <c r="G113" s="224" t="s">
        <v>320</v>
      </c>
      <c r="H113" s="29">
        <v>77.0</v>
      </c>
      <c r="I113" s="230">
        <f t="shared" si="28"/>
        <v>-210.17</v>
      </c>
      <c r="J113" s="178"/>
      <c r="K113" s="504"/>
      <c r="L113" s="505"/>
      <c r="M113" s="505"/>
      <c r="N113" s="506"/>
    </row>
    <row r="114">
      <c r="A114" s="549"/>
      <c r="B114" s="36" t="s">
        <v>327</v>
      </c>
      <c r="C114" s="24">
        <v>11.0</v>
      </c>
      <c r="D114" s="214">
        <v>0.7465277777777778</v>
      </c>
      <c r="E114" s="223"/>
      <c r="F114" s="223"/>
      <c r="G114" s="224" t="s">
        <v>16</v>
      </c>
      <c r="H114" s="29">
        <f>77*4</f>
        <v>308</v>
      </c>
      <c r="I114" s="230">
        <f t="shared" si="28"/>
        <v>-133.17</v>
      </c>
      <c r="J114" s="229">
        <v>2.0</v>
      </c>
      <c r="K114" s="526"/>
      <c r="L114" s="527"/>
      <c r="M114" s="527"/>
      <c r="N114" s="528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</row>
    <row r="115">
      <c r="A115" s="549"/>
      <c r="B115" s="36"/>
      <c r="C115" s="24"/>
      <c r="D115" s="27"/>
      <c r="E115" s="223"/>
      <c r="F115" s="223"/>
      <c r="G115" s="224"/>
      <c r="H115" s="48">
        <f>SUM(H111:H114)</f>
        <v>810</v>
      </c>
      <c r="I115" s="473">
        <f t="shared" si="28"/>
        <v>174.83</v>
      </c>
      <c r="J115" s="180"/>
      <c r="K115" s="504"/>
      <c r="L115" s="505"/>
      <c r="M115" s="514">
        <f t="shared" ref="M115:N115" si="29">M99+H115</f>
        <v>7388</v>
      </c>
      <c r="N115" s="506">
        <f t="shared" si="29"/>
        <v>2306.64</v>
      </c>
    </row>
    <row r="116">
      <c r="A116" s="549"/>
      <c r="B116" s="36"/>
      <c r="C116" s="24"/>
      <c r="D116" s="27"/>
      <c r="E116" s="223"/>
      <c r="F116" s="223"/>
      <c r="G116" s="224"/>
      <c r="H116" s="29"/>
      <c r="I116" s="230"/>
      <c r="J116" s="180"/>
      <c r="K116" s="504"/>
      <c r="L116" s="505"/>
      <c r="M116" s="505"/>
      <c r="N116" s="506"/>
    </row>
    <row r="117">
      <c r="A117" s="554"/>
      <c r="B117" s="231"/>
      <c r="C117" s="232"/>
      <c r="D117" s="233"/>
      <c r="E117" s="233"/>
      <c r="F117" s="233"/>
      <c r="G117" s="234"/>
      <c r="H117" s="235"/>
      <c r="I117" s="236"/>
      <c r="J117" s="237"/>
      <c r="K117" s="519"/>
      <c r="L117" s="520"/>
      <c r="M117" s="520"/>
      <c r="N117" s="521"/>
    </row>
    <row r="118">
      <c r="A118" s="39">
        <v>45878.0</v>
      </c>
      <c r="B118" s="238">
        <v>55700.0</v>
      </c>
      <c r="C118" s="239">
        <v>5.0</v>
      </c>
      <c r="D118" s="157">
        <v>0.22569444444444445</v>
      </c>
      <c r="E118" s="157">
        <v>0.22569444444444445</v>
      </c>
      <c r="F118" s="157">
        <v>0.6027777777777777</v>
      </c>
      <c r="G118" s="238" t="s">
        <v>328</v>
      </c>
      <c r="H118" s="377">
        <v>310.0</v>
      </c>
      <c r="I118" s="241">
        <v>-635.17</v>
      </c>
      <c r="J118" s="38"/>
      <c r="K118" s="504"/>
      <c r="L118" s="505"/>
      <c r="M118" s="505"/>
      <c r="N118" s="506"/>
    </row>
    <row r="119">
      <c r="A119" s="185"/>
      <c r="B119" s="161">
        <v>53256.0</v>
      </c>
      <c r="C119" s="24">
        <v>4.0</v>
      </c>
      <c r="D119" s="27">
        <v>0.3333333333333333</v>
      </c>
      <c r="E119" s="27"/>
      <c r="F119" s="27"/>
      <c r="G119" s="28" t="s">
        <v>26</v>
      </c>
      <c r="H119" s="29">
        <f t="shared" ref="H119:H120" si="30">77*2</f>
        <v>154</v>
      </c>
      <c r="I119" s="58">
        <f t="shared" ref="I119:I123" si="31">I118+H118</f>
        <v>-325.17</v>
      </c>
      <c r="J119" s="50"/>
      <c r="K119" s="504"/>
      <c r="L119" s="505"/>
      <c r="M119" s="505"/>
      <c r="N119" s="506"/>
    </row>
    <row r="120">
      <c r="A120" s="185"/>
      <c r="B120" s="28" t="s">
        <v>329</v>
      </c>
      <c r="C120" s="24">
        <v>5.0</v>
      </c>
      <c r="D120" s="27">
        <v>0.3888888888888889</v>
      </c>
      <c r="E120" s="27"/>
      <c r="F120" s="27"/>
      <c r="G120" s="28" t="s">
        <v>26</v>
      </c>
      <c r="H120" s="29">
        <f t="shared" si="30"/>
        <v>154</v>
      </c>
      <c r="I120" s="58">
        <f t="shared" si="31"/>
        <v>-171.17</v>
      </c>
      <c r="J120" s="50"/>
      <c r="K120" s="504"/>
      <c r="L120" s="505"/>
      <c r="M120" s="505"/>
      <c r="N120" s="506"/>
    </row>
    <row r="121">
      <c r="A121" s="185"/>
      <c r="B121" s="28" t="s">
        <v>330</v>
      </c>
      <c r="C121" s="24">
        <v>7.0</v>
      </c>
      <c r="D121" s="27">
        <v>0.4513888888888889</v>
      </c>
      <c r="E121" s="27"/>
      <c r="F121" s="27"/>
      <c r="G121" s="28" t="s">
        <v>26</v>
      </c>
      <c r="H121" s="555">
        <v>231.0</v>
      </c>
      <c r="I121" s="58">
        <f t="shared" si="31"/>
        <v>-17.17</v>
      </c>
      <c r="J121" s="50"/>
      <c r="K121" s="504"/>
      <c r="L121" s="505"/>
      <c r="M121" s="505"/>
      <c r="N121" s="506"/>
    </row>
    <row r="122">
      <c r="A122" s="185"/>
      <c r="B122" s="28">
        <v>53482.0</v>
      </c>
      <c r="C122" s="24">
        <v>3.0</v>
      </c>
      <c r="D122" s="27">
        <v>0.5416666666666666</v>
      </c>
      <c r="E122" s="104"/>
      <c r="F122" s="104"/>
      <c r="G122" s="190" t="s">
        <v>328</v>
      </c>
      <c r="H122" s="29">
        <v>77.0</v>
      </c>
      <c r="I122" s="58">
        <f t="shared" si="31"/>
        <v>213.83</v>
      </c>
      <c r="J122" s="44">
        <v>1.0</v>
      </c>
      <c r="K122" s="524">
        <f t="shared" ref="K122:L122" si="32">K108+H123</f>
        <v>7656</v>
      </c>
      <c r="L122" s="514">
        <f t="shared" si="32"/>
        <v>1939.47</v>
      </c>
      <c r="M122" s="505"/>
      <c r="N122" s="506"/>
    </row>
    <row r="123">
      <c r="A123" s="185"/>
      <c r="B123" s="105"/>
      <c r="C123" s="103"/>
      <c r="D123" s="104"/>
      <c r="E123" s="104"/>
      <c r="F123" s="104"/>
      <c r="G123" s="105"/>
      <c r="H123" s="106">
        <f>SUM(H118:H122)</f>
        <v>926</v>
      </c>
      <c r="I123" s="320">
        <f t="shared" si="31"/>
        <v>290.83</v>
      </c>
      <c r="J123" s="38"/>
      <c r="K123" s="504"/>
      <c r="L123" s="505"/>
      <c r="M123" s="505"/>
      <c r="N123" s="506"/>
    </row>
    <row r="124">
      <c r="A124" s="185"/>
      <c r="B124" s="105"/>
      <c r="C124" s="103"/>
      <c r="D124" s="104"/>
      <c r="E124" s="104"/>
      <c r="F124" s="104"/>
      <c r="G124" s="105"/>
      <c r="H124" s="171"/>
      <c r="I124" s="243"/>
      <c r="J124" s="38"/>
      <c r="K124" s="504"/>
      <c r="L124" s="505"/>
      <c r="M124" s="505"/>
      <c r="N124" s="506"/>
    </row>
    <row r="125">
      <c r="A125" s="185"/>
      <c r="B125" s="161" t="s">
        <v>331</v>
      </c>
      <c r="C125" s="24">
        <v>13.0</v>
      </c>
      <c r="D125" s="27">
        <v>0.3541666666666667</v>
      </c>
      <c r="E125" s="27">
        <v>0.3541666666666667</v>
      </c>
      <c r="F125" s="27">
        <v>0.7611111111111111</v>
      </c>
      <c r="G125" s="28" t="s">
        <v>332</v>
      </c>
      <c r="H125" s="29">
        <v>793.0</v>
      </c>
      <c r="I125" s="177">
        <v>-635.17</v>
      </c>
      <c r="J125" s="31"/>
      <c r="K125" s="504"/>
      <c r="L125" s="505"/>
      <c r="M125" s="505"/>
      <c r="N125" s="506"/>
    </row>
    <row r="126">
      <c r="A126" s="185"/>
      <c r="B126" s="28">
        <v>52008.0</v>
      </c>
      <c r="C126" s="24">
        <v>4.0</v>
      </c>
      <c r="D126" s="27">
        <v>0.75</v>
      </c>
      <c r="E126" s="27"/>
      <c r="F126" s="27"/>
      <c r="G126" s="28" t="s">
        <v>130</v>
      </c>
      <c r="H126" s="29">
        <f>63*2</f>
        <v>126</v>
      </c>
      <c r="I126" s="170">
        <f t="shared" ref="I126:I127" si="33">H125+I125</f>
        <v>157.83</v>
      </c>
      <c r="J126" s="38"/>
      <c r="K126" s="504"/>
      <c r="L126" s="505"/>
      <c r="M126" s="505"/>
      <c r="N126" s="506"/>
    </row>
    <row r="127">
      <c r="A127" s="185"/>
      <c r="B127" s="28"/>
      <c r="C127" s="24"/>
      <c r="D127" s="27"/>
      <c r="E127" s="27"/>
      <c r="F127" s="27"/>
      <c r="G127" s="28"/>
      <c r="H127" s="48">
        <f>SUM(H125:H126)</f>
        <v>919</v>
      </c>
      <c r="I127" s="472">
        <f t="shared" si="33"/>
        <v>283.83</v>
      </c>
      <c r="J127" s="44"/>
      <c r="K127" s="504"/>
      <c r="L127" s="505"/>
      <c r="M127" s="505"/>
      <c r="N127" s="506"/>
    </row>
    <row r="128">
      <c r="A128" s="185"/>
      <c r="B128" s="28"/>
      <c r="C128" s="24"/>
      <c r="D128" s="27"/>
      <c r="E128" s="27"/>
      <c r="F128" s="27"/>
      <c r="G128" s="28"/>
      <c r="H128" s="29"/>
      <c r="I128" s="170"/>
      <c r="J128" s="44">
        <v>2.0</v>
      </c>
      <c r="K128" s="504"/>
      <c r="L128" s="505"/>
      <c r="M128" s="505"/>
      <c r="N128" s="506"/>
    </row>
    <row r="129">
      <c r="A129" s="185"/>
      <c r="B129" s="28"/>
      <c r="C129" s="24"/>
      <c r="D129" s="27"/>
      <c r="E129" s="27"/>
      <c r="F129" s="27"/>
      <c r="G129" s="28"/>
      <c r="H129" s="29"/>
      <c r="I129" s="58"/>
      <c r="J129" s="244"/>
      <c r="K129" s="532"/>
      <c r="L129" s="533"/>
      <c r="M129" s="514">
        <f t="shared" ref="M129:N129" si="34">M115+H127</f>
        <v>8307</v>
      </c>
      <c r="N129" s="506">
        <f t="shared" si="34"/>
        <v>2590.47</v>
      </c>
    </row>
    <row r="130">
      <c r="A130" s="185"/>
      <c r="B130" s="28"/>
      <c r="C130" s="103"/>
      <c r="D130" s="104"/>
      <c r="E130" s="104"/>
      <c r="F130" s="104"/>
      <c r="G130" s="105"/>
      <c r="H130" s="106"/>
      <c r="I130" s="53"/>
      <c r="J130" s="38"/>
      <c r="K130" s="504"/>
      <c r="L130" s="505"/>
      <c r="M130" s="505"/>
      <c r="N130" s="506"/>
    </row>
    <row r="131">
      <c r="A131" s="200"/>
      <c r="B131" s="144"/>
      <c r="C131" s="142"/>
      <c r="D131" s="143"/>
      <c r="E131" s="143"/>
      <c r="F131" s="143"/>
      <c r="G131" s="144"/>
      <c r="H131" s="245"/>
      <c r="I131" s="246"/>
      <c r="J131" s="247"/>
      <c r="K131" s="519"/>
      <c r="L131" s="520"/>
      <c r="M131" s="520"/>
      <c r="N131" s="521"/>
    </row>
    <row r="132">
      <c r="A132" s="269"/>
      <c r="B132" s="28">
        <v>55700.0</v>
      </c>
      <c r="C132" s="24">
        <v>5.0</v>
      </c>
      <c r="D132" s="27">
        <v>0.375</v>
      </c>
      <c r="E132" s="27">
        <v>0.375</v>
      </c>
      <c r="F132" s="27">
        <v>0.7729166666666667</v>
      </c>
      <c r="G132" s="28" t="s">
        <v>54</v>
      </c>
      <c r="H132" s="29">
        <v>793.0</v>
      </c>
      <c r="I132" s="58">
        <v>-635.17</v>
      </c>
      <c r="J132" s="38"/>
      <c r="K132" s="504"/>
      <c r="L132" s="505"/>
      <c r="M132" s="505"/>
      <c r="N132" s="506"/>
    </row>
    <row r="133">
      <c r="A133" s="269"/>
      <c r="B133" s="28">
        <v>56057.0</v>
      </c>
      <c r="C133" s="24">
        <v>2.0</v>
      </c>
      <c r="D133" s="26">
        <v>0.7569444444444444</v>
      </c>
      <c r="E133" s="27"/>
      <c r="F133" s="27"/>
      <c r="G133" s="28" t="s">
        <v>333</v>
      </c>
      <c r="H133" s="29">
        <v>77.0</v>
      </c>
      <c r="I133" s="197">
        <f t="shared" ref="I133:I134" si="35">H132+I132</f>
        <v>157.83</v>
      </c>
      <c r="J133" s="44"/>
      <c r="K133" s="532"/>
      <c r="L133" s="533"/>
      <c r="M133" s="505"/>
      <c r="N133" s="506"/>
    </row>
    <row r="134">
      <c r="A134" s="269"/>
      <c r="B134" s="36"/>
      <c r="C134" s="24"/>
      <c r="D134" s="27"/>
      <c r="E134" s="27"/>
      <c r="F134" s="27"/>
      <c r="G134" s="28"/>
      <c r="H134" s="48">
        <f>SUM(H132:H133)</f>
        <v>870</v>
      </c>
      <c r="I134" s="323">
        <f t="shared" si="35"/>
        <v>234.83</v>
      </c>
      <c r="J134" s="44"/>
      <c r="K134" s="526"/>
      <c r="L134" s="527"/>
      <c r="M134" s="505"/>
      <c r="N134" s="506"/>
    </row>
    <row r="135">
      <c r="A135" s="269"/>
      <c r="B135" s="36"/>
      <c r="C135" s="24"/>
      <c r="D135" s="27"/>
      <c r="E135" s="27"/>
      <c r="F135" s="27"/>
      <c r="G135" s="28"/>
      <c r="H135" s="48"/>
      <c r="I135" s="199"/>
      <c r="J135" s="44">
        <v>1.0</v>
      </c>
      <c r="K135" s="556">
        <f t="shared" ref="K135:L135" si="36">K122+H134</f>
        <v>8526</v>
      </c>
      <c r="L135" s="557">
        <f t="shared" si="36"/>
        <v>2174.3</v>
      </c>
      <c r="M135" s="505"/>
      <c r="N135" s="506"/>
    </row>
    <row r="136">
      <c r="A136" s="269"/>
      <c r="B136" s="102"/>
      <c r="C136" s="103"/>
      <c r="D136" s="104"/>
      <c r="E136" s="104"/>
      <c r="F136" s="104"/>
      <c r="G136" s="105"/>
      <c r="H136" s="106"/>
      <c r="I136" s="199"/>
      <c r="J136" s="38"/>
      <c r="K136" s="526"/>
      <c r="L136" s="527"/>
      <c r="M136" s="505"/>
      <c r="N136" s="506"/>
    </row>
    <row r="137">
      <c r="A137" s="269"/>
      <c r="B137" s="102"/>
      <c r="C137" s="103"/>
      <c r="D137" s="104"/>
      <c r="E137" s="104"/>
      <c r="F137" s="104"/>
      <c r="G137" s="105"/>
      <c r="H137" s="171"/>
      <c r="I137" s="197"/>
      <c r="J137" s="38"/>
      <c r="K137" s="526"/>
      <c r="L137" s="527"/>
      <c r="M137" s="505"/>
      <c r="N137" s="506"/>
    </row>
    <row r="138">
      <c r="A138" s="269"/>
      <c r="B138" s="102"/>
      <c r="C138" s="103"/>
      <c r="D138" s="104"/>
      <c r="E138" s="104"/>
      <c r="F138" s="104"/>
      <c r="G138" s="105"/>
      <c r="H138" s="171"/>
      <c r="I138" s="197"/>
      <c r="J138" s="155"/>
      <c r="K138" s="526"/>
      <c r="L138" s="527"/>
      <c r="M138" s="505"/>
      <c r="N138" s="506"/>
    </row>
    <row r="139">
      <c r="A139" s="269"/>
      <c r="B139" s="248"/>
      <c r="C139" s="24"/>
      <c r="D139" s="27"/>
      <c r="E139" s="27"/>
      <c r="F139" s="27"/>
      <c r="G139" s="28"/>
      <c r="H139" s="29"/>
      <c r="I139" s="58"/>
      <c r="J139" s="31"/>
      <c r="K139" s="532"/>
      <c r="L139" s="533"/>
      <c r="M139" s="505"/>
      <c r="N139" s="506"/>
    </row>
    <row r="140">
      <c r="A140" s="269">
        <v>45879.0</v>
      </c>
      <c r="B140" s="248">
        <v>52277.0</v>
      </c>
      <c r="C140" s="297">
        <v>2.0</v>
      </c>
      <c r="D140" s="298">
        <v>0.6631944444444444</v>
      </c>
      <c r="E140" s="27">
        <v>0.6631944444444444</v>
      </c>
      <c r="F140" s="27">
        <v>0.030555555555555555</v>
      </c>
      <c r="G140" s="28" t="s">
        <v>333</v>
      </c>
      <c r="H140" s="29">
        <v>77.0</v>
      </c>
      <c r="I140" s="250">
        <v>-635.17</v>
      </c>
      <c r="J140" s="306"/>
      <c r="K140" s="504"/>
      <c r="L140" s="505"/>
      <c r="M140" s="505"/>
      <c r="N140" s="506"/>
    </row>
    <row r="141">
      <c r="A141" s="269"/>
      <c r="B141" s="248">
        <v>52744.0</v>
      </c>
      <c r="C141" s="297">
        <v>6.0</v>
      </c>
      <c r="D141" s="299">
        <v>0.7847222222222222</v>
      </c>
      <c r="E141" s="27"/>
      <c r="F141" s="27"/>
      <c r="G141" s="28" t="s">
        <v>333</v>
      </c>
      <c r="H141" s="29">
        <v>310.0</v>
      </c>
      <c r="I141" s="197">
        <f t="shared" ref="I141:I143" si="37">I140+H140</f>
        <v>-558.17</v>
      </c>
      <c r="J141" s="44"/>
      <c r="K141" s="504"/>
      <c r="L141" s="505"/>
      <c r="M141" s="505"/>
      <c r="N141" s="506"/>
    </row>
    <row r="142">
      <c r="A142" s="269"/>
      <c r="B142" s="161">
        <v>56710.0</v>
      </c>
      <c r="C142" s="297">
        <v>9.0</v>
      </c>
      <c r="D142" s="299">
        <v>0.9375</v>
      </c>
      <c r="E142" s="27"/>
      <c r="F142" s="27"/>
      <c r="G142" s="28" t="s">
        <v>334</v>
      </c>
      <c r="H142" s="29">
        <v>509.0</v>
      </c>
      <c r="I142" s="197">
        <f t="shared" si="37"/>
        <v>-248.17</v>
      </c>
      <c r="J142" s="44">
        <v>2.0</v>
      </c>
      <c r="K142" s="504"/>
      <c r="L142" s="505"/>
      <c r="M142" s="505"/>
      <c r="N142" s="506"/>
    </row>
    <row r="143">
      <c r="A143" s="269"/>
      <c r="B143" s="28"/>
      <c r="C143" s="24"/>
      <c r="D143" s="27"/>
      <c r="E143" s="27"/>
      <c r="F143" s="27"/>
      <c r="G143" s="28"/>
      <c r="H143" s="48">
        <f>SUM(H140:H142)</f>
        <v>896</v>
      </c>
      <c r="I143" s="323">
        <f t="shared" si="37"/>
        <v>260.83</v>
      </c>
      <c r="J143" s="38"/>
      <c r="K143" s="504"/>
      <c r="L143" s="505"/>
      <c r="M143" s="514">
        <f t="shared" ref="M143:N143" si="38">M129+H143</f>
        <v>9203</v>
      </c>
      <c r="N143" s="506">
        <f t="shared" si="38"/>
        <v>2851.3</v>
      </c>
    </row>
    <row r="144">
      <c r="A144" s="269"/>
      <c r="B144" s="28"/>
      <c r="C144" s="24"/>
      <c r="D144" s="27"/>
      <c r="E144" s="27"/>
      <c r="F144" s="27"/>
      <c r="G144" s="28"/>
      <c r="H144" s="48"/>
      <c r="I144" s="197"/>
      <c r="J144" s="44"/>
      <c r="K144" s="504"/>
      <c r="L144" s="505"/>
      <c r="M144" s="505"/>
      <c r="N144" s="506"/>
    </row>
    <row r="145">
      <c r="A145" s="269"/>
      <c r="B145" s="28"/>
      <c r="C145" s="24"/>
      <c r="D145" s="27"/>
      <c r="E145" s="27"/>
      <c r="F145" s="27"/>
      <c r="G145" s="28"/>
      <c r="H145" s="48"/>
      <c r="I145" s="199"/>
      <c r="J145" s="38"/>
      <c r="K145" s="504"/>
      <c r="L145" s="505"/>
      <c r="M145" s="505"/>
      <c r="N145" s="506"/>
    </row>
    <row r="146">
      <c r="A146" s="558"/>
      <c r="B146" s="75"/>
      <c r="C146" s="73"/>
      <c r="D146" s="162"/>
      <c r="E146" s="162"/>
      <c r="F146" s="162"/>
      <c r="G146" s="163"/>
      <c r="H146" s="145"/>
      <c r="I146" s="245"/>
      <c r="J146" s="253"/>
      <c r="K146" s="519"/>
      <c r="L146" s="520"/>
      <c r="M146" s="520"/>
      <c r="N146" s="521"/>
    </row>
    <row r="147">
      <c r="A147" s="559"/>
      <c r="B147" s="85">
        <v>56710.0</v>
      </c>
      <c r="C147" s="125">
        <v>9.0</v>
      </c>
      <c r="D147" s="84">
        <v>0.375</v>
      </c>
      <c r="E147" s="157">
        <v>0.375</v>
      </c>
      <c r="F147" s="157">
        <v>0.7597222222222222</v>
      </c>
      <c r="G147" s="28" t="s">
        <v>54</v>
      </c>
      <c r="H147" s="126">
        <v>793.0</v>
      </c>
      <c r="I147" s="30">
        <v>-635.17</v>
      </c>
      <c r="J147" s="87"/>
      <c r="K147" s="504"/>
      <c r="L147" s="505"/>
      <c r="M147" s="505"/>
      <c r="N147" s="506"/>
    </row>
    <row r="148">
      <c r="A148" s="560"/>
      <c r="B148" s="24"/>
      <c r="C148" s="24"/>
      <c r="D148" s="27"/>
      <c r="E148" s="27"/>
      <c r="F148" s="27"/>
      <c r="G148" s="28"/>
      <c r="H148" s="29"/>
      <c r="I148" s="323">
        <f>I147+H147</f>
        <v>157.83</v>
      </c>
      <c r="J148" s="38"/>
      <c r="K148" s="504"/>
      <c r="L148" s="505"/>
      <c r="M148" s="505"/>
      <c r="N148" s="506"/>
    </row>
    <row r="149">
      <c r="A149" s="560"/>
      <c r="B149" s="28"/>
      <c r="C149" s="24"/>
      <c r="D149" s="27"/>
      <c r="E149" s="27"/>
      <c r="F149" s="27"/>
      <c r="G149" s="28"/>
      <c r="H149" s="29"/>
      <c r="I149" s="197"/>
      <c r="J149" s="44" t="s">
        <v>335</v>
      </c>
      <c r="K149" s="504"/>
      <c r="L149" s="505"/>
      <c r="M149" s="505"/>
      <c r="N149" s="506"/>
    </row>
    <row r="150">
      <c r="A150" s="560"/>
      <c r="B150" s="28"/>
      <c r="C150" s="24"/>
      <c r="D150" s="27"/>
      <c r="E150" s="27"/>
      <c r="F150" s="27"/>
      <c r="G150" s="28"/>
      <c r="H150" s="29"/>
      <c r="I150" s="197"/>
      <c r="J150" s="44">
        <v>1.0</v>
      </c>
      <c r="K150" s="524">
        <f>K135+H147</f>
        <v>9319</v>
      </c>
      <c r="L150" s="514">
        <f>L135+I148</f>
        <v>2332.13</v>
      </c>
      <c r="M150" s="505"/>
      <c r="N150" s="506"/>
    </row>
    <row r="151">
      <c r="A151" s="560"/>
      <c r="B151" s="28"/>
      <c r="C151" s="24"/>
      <c r="D151" s="27"/>
      <c r="E151" s="27"/>
      <c r="F151" s="27"/>
      <c r="G151" s="28"/>
      <c r="H151" s="48"/>
      <c r="I151" s="199"/>
      <c r="J151" s="38"/>
      <c r="K151" s="504"/>
      <c r="L151" s="505"/>
      <c r="M151" s="505"/>
      <c r="N151" s="506"/>
    </row>
    <row r="152">
      <c r="A152" s="560"/>
      <c r="B152" s="28"/>
      <c r="C152" s="24"/>
      <c r="D152" s="27"/>
      <c r="E152" s="27"/>
      <c r="F152" s="27"/>
      <c r="G152" s="28"/>
      <c r="H152" s="29"/>
      <c r="I152" s="197"/>
      <c r="J152" s="38"/>
      <c r="K152" s="504"/>
      <c r="L152" s="505"/>
      <c r="M152" s="505"/>
      <c r="N152" s="506"/>
    </row>
    <row r="153">
      <c r="A153" s="561">
        <v>45880.0</v>
      </c>
      <c r="B153" s="105"/>
      <c r="C153" s="103"/>
      <c r="D153" s="104"/>
      <c r="E153" s="104"/>
      <c r="F153" s="104"/>
      <c r="G153" s="105"/>
      <c r="H153" s="106"/>
      <c r="I153" s="199"/>
      <c r="J153" s="38"/>
      <c r="K153" s="504"/>
      <c r="L153" s="505"/>
      <c r="M153" s="505"/>
      <c r="N153" s="506"/>
    </row>
    <row r="154">
      <c r="A154" s="562"/>
      <c r="B154" s="28"/>
      <c r="C154" s="24"/>
      <c r="D154" s="104"/>
      <c r="E154" s="104"/>
      <c r="F154" s="104"/>
      <c r="G154" s="105"/>
      <c r="H154" s="171"/>
      <c r="I154" s="197"/>
      <c r="J154" s="155"/>
      <c r="K154" s="504"/>
      <c r="L154" s="505"/>
      <c r="M154" s="505"/>
      <c r="N154" s="506"/>
    </row>
    <row r="155">
      <c r="A155" s="269"/>
      <c r="B155" s="297">
        <v>56434.0</v>
      </c>
      <c r="C155" s="24">
        <v>4.0</v>
      </c>
      <c r="D155" s="26">
        <v>0.4270833333333333</v>
      </c>
      <c r="E155" s="27">
        <v>0.4270833333333333</v>
      </c>
      <c r="F155" s="27">
        <v>0.89375</v>
      </c>
      <c r="G155" s="28" t="s">
        <v>21</v>
      </c>
      <c r="H155" s="29">
        <v>310.0</v>
      </c>
      <c r="I155" s="257">
        <v>-635.17</v>
      </c>
      <c r="J155" s="31"/>
      <c r="K155" s="504"/>
      <c r="L155" s="505"/>
      <c r="M155" s="505"/>
      <c r="N155" s="506"/>
    </row>
    <row r="156">
      <c r="A156" s="269"/>
      <c r="B156" s="159">
        <v>51536.0</v>
      </c>
      <c r="C156" s="57">
        <v>4.0</v>
      </c>
      <c r="D156" s="27">
        <v>0.5833333333333334</v>
      </c>
      <c r="E156" s="27"/>
      <c r="F156" s="27"/>
      <c r="G156" s="138" t="s">
        <v>26</v>
      </c>
      <c r="H156" s="258">
        <f>77*2</f>
        <v>154</v>
      </c>
      <c r="I156" s="257">
        <f t="shared" ref="I156:I160" si="39">I155+H155</f>
        <v>-325.17</v>
      </c>
      <c r="J156" s="38"/>
      <c r="K156" s="497"/>
      <c r="L156" s="505"/>
      <c r="M156" s="505"/>
      <c r="N156" s="506"/>
    </row>
    <row r="157">
      <c r="A157" s="269"/>
      <c r="B157" s="28">
        <v>49854.0</v>
      </c>
      <c r="C157" s="24">
        <v>3.0</v>
      </c>
      <c r="D157" s="27">
        <v>0.6666666666666666</v>
      </c>
      <c r="E157" s="27"/>
      <c r="F157" s="27"/>
      <c r="G157" s="28" t="s">
        <v>28</v>
      </c>
      <c r="H157" s="29">
        <v>77.0</v>
      </c>
      <c r="I157" s="257">
        <f t="shared" si="39"/>
        <v>-171.17</v>
      </c>
      <c r="J157" s="44">
        <v>1.0</v>
      </c>
      <c r="K157" s="497"/>
      <c r="L157" s="505"/>
      <c r="M157" s="505"/>
      <c r="N157" s="506"/>
    </row>
    <row r="158">
      <c r="A158" s="269"/>
      <c r="B158" s="28">
        <v>55403.0</v>
      </c>
      <c r="C158" s="24">
        <v>4.0</v>
      </c>
      <c r="D158" s="27">
        <v>0.71875</v>
      </c>
      <c r="E158" s="27"/>
      <c r="F158" s="27"/>
      <c r="G158" s="28" t="s">
        <v>21</v>
      </c>
      <c r="H158" s="29">
        <v>310.0</v>
      </c>
      <c r="I158" s="257">
        <f t="shared" si="39"/>
        <v>-94.17</v>
      </c>
      <c r="J158" s="44"/>
      <c r="K158" s="497"/>
      <c r="L158" s="505"/>
      <c r="M158" s="505"/>
      <c r="N158" s="506"/>
    </row>
    <row r="159">
      <c r="A159" s="269"/>
      <c r="B159" s="28">
        <v>55962.0</v>
      </c>
      <c r="C159" s="24">
        <v>6.0</v>
      </c>
      <c r="D159" s="479">
        <v>0.8541666666666666</v>
      </c>
      <c r="E159" s="27"/>
      <c r="F159" s="27"/>
      <c r="G159" s="28" t="s">
        <v>28</v>
      </c>
      <c r="H159" s="29">
        <v>310.0</v>
      </c>
      <c r="I159" s="257">
        <f t="shared" si="39"/>
        <v>215.83</v>
      </c>
      <c r="J159" s="38"/>
      <c r="K159" s="563"/>
      <c r="L159" s="564"/>
      <c r="M159" s="514">
        <f t="shared" ref="M159:N159" si="40">M143+H160</f>
        <v>10364</v>
      </c>
      <c r="N159" s="506">
        <f t="shared" si="40"/>
        <v>3377.13</v>
      </c>
    </row>
    <row r="160">
      <c r="A160" s="269"/>
      <c r="B160" s="24"/>
      <c r="C160" s="193"/>
      <c r="D160" s="27"/>
      <c r="E160" s="27"/>
      <c r="F160" s="27"/>
      <c r="G160" s="28"/>
      <c r="H160" s="48">
        <f>SUM(H155:H159)</f>
        <v>1161</v>
      </c>
      <c r="I160" s="480">
        <f t="shared" si="39"/>
        <v>525.83</v>
      </c>
      <c r="J160" s="167"/>
      <c r="K160" s="497"/>
      <c r="L160" s="505"/>
      <c r="M160" s="505"/>
      <c r="N160" s="506"/>
    </row>
    <row r="161">
      <c r="A161" s="269"/>
      <c r="B161" s="201"/>
      <c r="C161" s="264"/>
      <c r="D161" s="265"/>
      <c r="E161" s="265"/>
      <c r="F161" s="265"/>
      <c r="G161" s="266"/>
      <c r="H161" s="267"/>
      <c r="I161" s="204"/>
      <c r="J161" s="38"/>
      <c r="K161" s="497"/>
      <c r="L161" s="505"/>
      <c r="M161" s="505"/>
      <c r="N161" s="506"/>
    </row>
    <row r="162">
      <c r="A162" s="558"/>
      <c r="B162" s="144"/>
      <c r="C162" s="268"/>
      <c r="D162" s="162"/>
      <c r="E162" s="162"/>
      <c r="F162" s="162"/>
      <c r="G162" s="163"/>
      <c r="H162" s="145"/>
      <c r="I162" s="245"/>
      <c r="J162" s="253"/>
      <c r="K162" s="519"/>
      <c r="L162" s="520"/>
      <c r="M162" s="520"/>
      <c r="N162" s="521"/>
    </row>
    <row r="163">
      <c r="A163" s="316"/>
      <c r="B163" s="85">
        <v>54014.0</v>
      </c>
      <c r="C163" s="125">
        <v>10.0</v>
      </c>
      <c r="D163" s="565">
        <v>0.17708333333333334</v>
      </c>
      <c r="E163" s="157">
        <v>0.17708333333333334</v>
      </c>
      <c r="F163" s="566">
        <v>0.6722222222222223</v>
      </c>
      <c r="G163" s="28" t="s">
        <v>28</v>
      </c>
      <c r="H163" s="29">
        <v>310.0</v>
      </c>
      <c r="I163" s="257">
        <v>-635.17</v>
      </c>
      <c r="J163" s="567" t="s">
        <v>336</v>
      </c>
      <c r="K163" s="504"/>
      <c r="L163" s="505"/>
      <c r="M163" s="505"/>
      <c r="N163" s="506"/>
    </row>
    <row r="164">
      <c r="A164" s="269"/>
      <c r="B164" s="28">
        <v>53271.0</v>
      </c>
      <c r="C164" s="24">
        <v>4.0</v>
      </c>
      <c r="D164" s="27">
        <v>0.2708333333333333</v>
      </c>
      <c r="E164" s="27"/>
      <c r="F164" s="27"/>
      <c r="G164" s="28" t="s">
        <v>28</v>
      </c>
      <c r="H164" s="29">
        <v>310.0</v>
      </c>
      <c r="I164" s="58">
        <f t="shared" ref="I164:I169" si="41">I163+H163</f>
        <v>-325.17</v>
      </c>
      <c r="J164" s="38"/>
      <c r="K164" s="504"/>
      <c r="L164" s="505"/>
      <c r="M164" s="505"/>
      <c r="N164" s="506"/>
    </row>
    <row r="165">
      <c r="A165" s="269"/>
      <c r="B165" s="28">
        <v>55156.0</v>
      </c>
      <c r="C165" s="24">
        <v>4.0</v>
      </c>
      <c r="D165" s="27">
        <v>0.3541666666666667</v>
      </c>
      <c r="E165" s="27"/>
      <c r="F165" s="27"/>
      <c r="G165" s="28" t="s">
        <v>337</v>
      </c>
      <c r="H165" s="29">
        <v>44.0</v>
      </c>
      <c r="I165" s="58">
        <f t="shared" si="41"/>
        <v>-15.17</v>
      </c>
      <c r="J165" s="568" t="s">
        <v>338</v>
      </c>
      <c r="K165" s="504"/>
      <c r="L165" s="505"/>
      <c r="M165" s="505"/>
      <c r="N165" s="506"/>
    </row>
    <row r="166">
      <c r="A166" s="269"/>
      <c r="B166" s="28" t="s">
        <v>339</v>
      </c>
      <c r="C166" s="24">
        <v>3.0</v>
      </c>
      <c r="D166" s="27">
        <v>0.4097222222222222</v>
      </c>
      <c r="E166" s="27"/>
      <c r="F166" s="27"/>
      <c r="G166" s="28" t="s">
        <v>26</v>
      </c>
      <c r="H166" s="29">
        <v>77.0</v>
      </c>
      <c r="I166" s="58">
        <f t="shared" si="41"/>
        <v>28.83</v>
      </c>
      <c r="J166" s="38"/>
      <c r="K166" s="504"/>
      <c r="L166" s="505"/>
      <c r="M166" s="505"/>
      <c r="N166" s="506"/>
    </row>
    <row r="167">
      <c r="A167" s="269"/>
      <c r="B167" s="28">
        <v>56887.0</v>
      </c>
      <c r="C167" s="24">
        <v>2.0</v>
      </c>
      <c r="D167" s="27">
        <v>0.4583333333333333</v>
      </c>
      <c r="E167" s="27"/>
      <c r="F167" s="27"/>
      <c r="G167" s="28" t="s">
        <v>16</v>
      </c>
      <c r="H167" s="29">
        <v>77.0</v>
      </c>
      <c r="I167" s="58">
        <f t="shared" si="41"/>
        <v>105.83</v>
      </c>
      <c r="J167" s="44">
        <v>1.0</v>
      </c>
      <c r="K167" s="504"/>
      <c r="L167" s="505"/>
      <c r="M167" s="505"/>
      <c r="N167" s="506"/>
    </row>
    <row r="168">
      <c r="A168" s="269"/>
      <c r="B168" s="28">
        <v>55156.0</v>
      </c>
      <c r="C168" s="24">
        <v>4.0</v>
      </c>
      <c r="D168" s="27">
        <v>0.5416666666666666</v>
      </c>
      <c r="E168" s="27"/>
      <c r="F168" s="27"/>
      <c r="G168" s="28" t="s">
        <v>340</v>
      </c>
      <c r="H168" s="29">
        <v>44.0</v>
      </c>
      <c r="I168" s="58">
        <f t="shared" si="41"/>
        <v>182.83</v>
      </c>
      <c r="J168" s="44"/>
      <c r="K168" s="524">
        <f>K150+H169</f>
        <v>10181</v>
      </c>
      <c r="L168" s="514">
        <f>L150+I169-75</f>
        <v>2483.96</v>
      </c>
      <c r="M168" s="505"/>
      <c r="N168" s="506"/>
    </row>
    <row r="169">
      <c r="A169" s="269"/>
      <c r="B169" s="28"/>
      <c r="C169" s="24"/>
      <c r="D169" s="27"/>
      <c r="E169" s="27"/>
      <c r="F169" s="27"/>
      <c r="G169" s="28"/>
      <c r="H169" s="48">
        <f>SUM(H163:H168)</f>
        <v>862</v>
      </c>
      <c r="I169" s="320">
        <f t="shared" si="41"/>
        <v>226.83</v>
      </c>
      <c r="J169" s="38"/>
      <c r="K169" s="504"/>
      <c r="L169" s="505"/>
      <c r="M169" s="505"/>
      <c r="N169" s="506"/>
    </row>
    <row r="170">
      <c r="A170" s="269"/>
      <c r="B170" s="102"/>
      <c r="C170" s="103"/>
      <c r="D170" s="104"/>
      <c r="E170" s="272"/>
      <c r="F170" s="272"/>
      <c r="G170" s="273"/>
      <c r="H170" s="106"/>
      <c r="I170" s="58"/>
      <c r="J170" s="38"/>
      <c r="K170" s="504"/>
      <c r="L170" s="505"/>
      <c r="M170" s="505"/>
      <c r="N170" s="506"/>
    </row>
    <row r="171">
      <c r="A171" s="269">
        <v>45881.0</v>
      </c>
      <c r="B171" s="105"/>
      <c r="C171" s="103"/>
      <c r="D171" s="104"/>
      <c r="E171" s="104"/>
      <c r="F171" s="104"/>
      <c r="G171" s="105"/>
      <c r="H171" s="171"/>
      <c r="I171" s="197"/>
      <c r="J171" s="155"/>
      <c r="K171" s="504"/>
      <c r="L171" s="505"/>
      <c r="M171" s="505"/>
      <c r="N171" s="506"/>
    </row>
    <row r="172">
      <c r="A172" s="269"/>
      <c r="B172" s="28">
        <v>56264.0</v>
      </c>
      <c r="C172" s="24">
        <v>4.0</v>
      </c>
      <c r="D172" s="27">
        <v>0.2638888888888889</v>
      </c>
      <c r="E172" s="27">
        <v>0.2638888888888889</v>
      </c>
      <c r="F172" s="27">
        <v>0.6340277777777777</v>
      </c>
      <c r="G172" s="28" t="s">
        <v>28</v>
      </c>
      <c r="H172" s="29">
        <v>310.0</v>
      </c>
      <c r="I172" s="257">
        <v>-635.17</v>
      </c>
      <c r="J172" s="31"/>
      <c r="K172" s="504"/>
      <c r="L172" s="505"/>
      <c r="M172" s="505"/>
      <c r="N172" s="506"/>
    </row>
    <row r="173">
      <c r="A173" s="269"/>
      <c r="B173" s="28">
        <v>52094.0</v>
      </c>
      <c r="C173" s="24">
        <v>8.0</v>
      </c>
      <c r="D173" s="27">
        <v>0.4097222222222222</v>
      </c>
      <c r="E173" s="27"/>
      <c r="F173" s="27"/>
      <c r="G173" s="28" t="s">
        <v>28</v>
      </c>
      <c r="H173" s="29">
        <v>310.0</v>
      </c>
      <c r="I173" s="197">
        <f t="shared" ref="I173:I176" si="42">I172+H172</f>
        <v>-325.17</v>
      </c>
      <c r="J173" s="38"/>
      <c r="K173" s="504"/>
      <c r="L173" s="505"/>
      <c r="M173" s="505"/>
      <c r="N173" s="506"/>
    </row>
    <row r="174">
      <c r="A174" s="269"/>
      <c r="B174" s="28">
        <v>55080.0</v>
      </c>
      <c r="C174" s="24">
        <v>2.0</v>
      </c>
      <c r="D174" s="27">
        <v>0.5069444444444444</v>
      </c>
      <c r="E174" s="27"/>
      <c r="F174" s="27"/>
      <c r="G174" s="28" t="s">
        <v>21</v>
      </c>
      <c r="H174" s="29">
        <v>77.0</v>
      </c>
      <c r="I174" s="197">
        <f t="shared" si="42"/>
        <v>-15.17</v>
      </c>
      <c r="J174" s="44">
        <v>2.0</v>
      </c>
      <c r="K174" s="504"/>
      <c r="L174" s="505"/>
      <c r="M174" s="505"/>
      <c r="N174" s="506"/>
    </row>
    <row r="175">
      <c r="A175" s="269"/>
      <c r="B175" s="28">
        <v>56827.0</v>
      </c>
      <c r="C175" s="24">
        <v>4.0</v>
      </c>
      <c r="D175" s="27">
        <v>0.625</v>
      </c>
      <c r="E175" s="27"/>
      <c r="F175" s="27"/>
      <c r="G175" s="28" t="s">
        <v>26</v>
      </c>
      <c r="H175" s="29">
        <f>77*2</f>
        <v>154</v>
      </c>
      <c r="I175" s="197">
        <f t="shared" si="42"/>
        <v>61.83</v>
      </c>
      <c r="J175" s="44" t="s">
        <v>341</v>
      </c>
      <c r="K175" s="504"/>
      <c r="L175" s="505"/>
      <c r="M175" s="505"/>
      <c r="N175" s="506"/>
    </row>
    <row r="176">
      <c r="A176" s="269"/>
      <c r="B176" s="28"/>
      <c r="C176" s="24"/>
      <c r="D176" s="27"/>
      <c r="E176" s="27"/>
      <c r="F176" s="27"/>
      <c r="G176" s="28"/>
      <c r="H176" s="48">
        <f>SUM(H172:H175)</f>
        <v>851</v>
      </c>
      <c r="I176" s="323">
        <f t="shared" si="42"/>
        <v>215.83</v>
      </c>
      <c r="J176" s="38"/>
      <c r="K176" s="504"/>
      <c r="L176" s="505"/>
      <c r="M176" s="514">
        <f t="shared" ref="M176:N176" si="43">M159+H176</f>
        <v>11215</v>
      </c>
      <c r="N176" s="506">
        <f t="shared" si="43"/>
        <v>3592.96</v>
      </c>
    </row>
    <row r="177">
      <c r="A177" s="269"/>
      <c r="B177" s="28"/>
      <c r="C177" s="24"/>
      <c r="D177" s="27"/>
      <c r="E177" s="27"/>
      <c r="F177" s="27"/>
      <c r="G177" s="28"/>
      <c r="H177" s="48"/>
      <c r="I177" s="199"/>
      <c r="J177" s="38"/>
      <c r="K177" s="504"/>
      <c r="L177" s="505"/>
      <c r="M177" s="505"/>
      <c r="N177" s="506"/>
    </row>
    <row r="178">
      <c r="A178" s="269"/>
      <c r="B178" s="43"/>
      <c r="C178" s="201"/>
      <c r="D178" s="265"/>
      <c r="E178" s="265"/>
      <c r="F178" s="265"/>
      <c r="G178" s="266"/>
      <c r="H178" s="267"/>
      <c r="I178" s="204"/>
      <c r="J178" s="38"/>
      <c r="K178" s="519"/>
      <c r="L178" s="520"/>
      <c r="M178" s="520"/>
      <c r="N178" s="521"/>
    </row>
    <row r="179">
      <c r="A179" s="280">
        <v>45882.0</v>
      </c>
      <c r="B179" s="85">
        <v>49982.0</v>
      </c>
      <c r="C179" s="125">
        <v>5.0</v>
      </c>
      <c r="D179" s="281">
        <v>0.22569444444444445</v>
      </c>
      <c r="E179" s="84">
        <v>0.22569444444444445</v>
      </c>
      <c r="F179" s="84">
        <v>0.5763888888888888</v>
      </c>
      <c r="G179" s="85" t="s">
        <v>342</v>
      </c>
      <c r="H179" s="158">
        <v>310.0</v>
      </c>
      <c r="I179" s="30">
        <v>-635.17</v>
      </c>
      <c r="J179" s="569"/>
      <c r="K179" s="504"/>
      <c r="L179" s="505"/>
      <c r="M179" s="505"/>
      <c r="N179" s="506"/>
    </row>
    <row r="180">
      <c r="A180" s="283"/>
      <c r="B180" s="161" t="s">
        <v>343</v>
      </c>
      <c r="C180" s="297">
        <v>11.0</v>
      </c>
      <c r="D180" s="299">
        <v>0.3472222222222222</v>
      </c>
      <c r="E180" s="299"/>
      <c r="F180" s="299"/>
      <c r="G180" s="161" t="s">
        <v>168</v>
      </c>
      <c r="H180" s="300">
        <v>176.0</v>
      </c>
      <c r="I180" s="449">
        <f t="shared" ref="I180:I182" si="44">I179+H179</f>
        <v>-325.17</v>
      </c>
      <c r="J180" s="570"/>
      <c r="K180" s="504"/>
      <c r="L180" s="505"/>
      <c r="M180" s="505"/>
      <c r="N180" s="506"/>
    </row>
    <row r="181">
      <c r="A181" s="283"/>
      <c r="B181" s="28">
        <v>50842.0</v>
      </c>
      <c r="C181" s="24">
        <v>5.0</v>
      </c>
      <c r="D181" s="27">
        <v>0.3923611111111111</v>
      </c>
      <c r="E181" s="27"/>
      <c r="F181" s="27"/>
      <c r="G181" s="28" t="s">
        <v>42</v>
      </c>
      <c r="H181" s="29">
        <v>509.0</v>
      </c>
      <c r="I181" s="58">
        <f t="shared" si="44"/>
        <v>-149.17</v>
      </c>
      <c r="J181" s="284"/>
      <c r="K181" s="504"/>
      <c r="L181" s="505"/>
      <c r="M181" s="505"/>
      <c r="N181" s="506"/>
    </row>
    <row r="182">
      <c r="A182" s="283"/>
      <c r="B182" s="28"/>
      <c r="C182" s="24"/>
      <c r="D182" s="27"/>
      <c r="E182" s="27"/>
      <c r="F182" s="27"/>
      <c r="G182" s="28"/>
      <c r="H182" s="48">
        <f>SUM(H179:H181)</f>
        <v>995</v>
      </c>
      <c r="I182" s="320">
        <f t="shared" si="44"/>
        <v>359.83</v>
      </c>
      <c r="J182" s="284"/>
      <c r="K182" s="504"/>
      <c r="L182" s="505"/>
      <c r="M182" s="505"/>
      <c r="N182" s="506"/>
    </row>
    <row r="183">
      <c r="A183" s="283"/>
      <c r="B183" s="28"/>
      <c r="C183" s="24"/>
      <c r="D183" s="27"/>
      <c r="E183" s="27"/>
      <c r="F183" s="27"/>
      <c r="G183" s="28"/>
      <c r="H183" s="29"/>
      <c r="I183" s="58"/>
      <c r="J183" s="174">
        <v>1.0</v>
      </c>
      <c r="K183" s="524">
        <f t="shared" ref="K183:L183" si="45">K168+H182</f>
        <v>11176</v>
      </c>
      <c r="L183" s="514">
        <f t="shared" si="45"/>
        <v>2843.79</v>
      </c>
      <c r="M183" s="505"/>
      <c r="N183" s="506"/>
    </row>
    <row r="184">
      <c r="A184" s="283"/>
      <c r="B184" s="28"/>
      <c r="C184" s="24"/>
      <c r="D184" s="27"/>
      <c r="E184" s="27"/>
      <c r="F184" s="27"/>
      <c r="G184" s="28"/>
      <c r="H184" s="106"/>
      <c r="I184" s="53"/>
      <c r="J184" s="174"/>
      <c r="K184" s="504"/>
      <c r="L184" s="505"/>
      <c r="M184" s="505"/>
      <c r="N184" s="506"/>
    </row>
    <row r="185">
      <c r="A185" s="283"/>
      <c r="B185" s="28"/>
      <c r="C185" s="24"/>
      <c r="D185" s="104"/>
      <c r="E185" s="104"/>
      <c r="F185" s="104"/>
      <c r="G185" s="105"/>
      <c r="H185" s="106"/>
      <c r="I185" s="58"/>
      <c r="J185" s="284"/>
      <c r="K185" s="504"/>
      <c r="L185" s="505"/>
      <c r="M185" s="505"/>
      <c r="N185" s="506"/>
    </row>
    <row r="186">
      <c r="A186" s="283"/>
      <c r="B186" s="105"/>
      <c r="C186" s="103"/>
      <c r="D186" s="104"/>
      <c r="E186" s="104"/>
      <c r="F186" s="104"/>
      <c r="G186" s="105"/>
      <c r="H186" s="171"/>
      <c r="I186" s="197"/>
      <c r="J186" s="284"/>
      <c r="K186" s="504"/>
      <c r="L186" s="505"/>
      <c r="M186" s="505"/>
      <c r="N186" s="506"/>
    </row>
    <row r="187">
      <c r="A187" s="283"/>
      <c r="B187" s="105"/>
      <c r="C187" s="103"/>
      <c r="D187" s="104"/>
      <c r="E187" s="104"/>
      <c r="F187" s="104"/>
      <c r="G187" s="105"/>
      <c r="H187" s="171"/>
      <c r="I187" s="197"/>
      <c r="J187" s="284"/>
      <c r="K187" s="504"/>
      <c r="L187" s="505"/>
      <c r="M187" s="505"/>
      <c r="N187" s="506"/>
    </row>
    <row r="188">
      <c r="A188" s="283"/>
      <c r="B188" s="161">
        <v>54918.0</v>
      </c>
      <c r="C188" s="24">
        <v>7.0</v>
      </c>
      <c r="D188" s="27">
        <v>0.6076388888888888</v>
      </c>
      <c r="E188" s="27">
        <v>0.6076388888888888</v>
      </c>
      <c r="F188" s="27">
        <v>0.8986111111111111</v>
      </c>
      <c r="G188" s="28" t="s">
        <v>67</v>
      </c>
      <c r="H188" s="29">
        <v>362.0</v>
      </c>
      <c r="I188" s="58">
        <v>-635.17</v>
      </c>
      <c r="J188" s="285"/>
      <c r="K188" s="504"/>
      <c r="L188" s="505"/>
      <c r="M188" s="505"/>
      <c r="N188" s="506"/>
    </row>
    <row r="189">
      <c r="A189" s="283"/>
      <c r="B189" s="28">
        <v>57059.0</v>
      </c>
      <c r="C189" s="24">
        <v>4.0</v>
      </c>
      <c r="D189" s="26">
        <v>0.7395833333333334</v>
      </c>
      <c r="E189" s="27"/>
      <c r="F189" s="27"/>
      <c r="G189" s="28" t="s">
        <v>342</v>
      </c>
      <c r="H189" s="29">
        <v>310.0</v>
      </c>
      <c r="I189" s="197">
        <f t="shared" ref="I189:I191" si="46">I188+H188</f>
        <v>-273.17</v>
      </c>
      <c r="J189" s="286"/>
      <c r="K189" s="504"/>
      <c r="L189" s="505"/>
      <c r="M189" s="505"/>
      <c r="N189" s="506"/>
    </row>
    <row r="190">
      <c r="A190" s="283"/>
      <c r="B190" s="28">
        <v>51436.0</v>
      </c>
      <c r="C190" s="24">
        <v>9.0</v>
      </c>
      <c r="D190" s="27">
        <v>0.8506944444444444</v>
      </c>
      <c r="E190" s="27"/>
      <c r="F190" s="27"/>
      <c r="G190" s="28" t="s">
        <v>67</v>
      </c>
      <c r="H190" s="29">
        <v>362.0</v>
      </c>
      <c r="I190" s="197">
        <f t="shared" si="46"/>
        <v>36.83</v>
      </c>
      <c r="J190" s="286"/>
      <c r="K190" s="504"/>
      <c r="L190" s="505"/>
      <c r="M190" s="505"/>
      <c r="N190" s="506"/>
    </row>
    <row r="191">
      <c r="A191" s="283"/>
      <c r="B191" s="28"/>
      <c r="C191" s="24"/>
      <c r="D191" s="27"/>
      <c r="E191" s="27"/>
      <c r="F191" s="27"/>
      <c r="G191" s="28"/>
      <c r="H191" s="48">
        <f>SUM(H188:H190)</f>
        <v>1034</v>
      </c>
      <c r="I191" s="323">
        <f t="shared" si="46"/>
        <v>398.83</v>
      </c>
      <c r="J191" s="286"/>
      <c r="K191" s="504"/>
      <c r="L191" s="505"/>
      <c r="M191" s="514">
        <f t="shared" ref="M191:N191" si="47">M176+H191</f>
        <v>12249</v>
      </c>
      <c r="N191" s="506">
        <f t="shared" si="47"/>
        <v>3991.79</v>
      </c>
    </row>
    <row r="192">
      <c r="A192" s="283"/>
      <c r="B192" s="28"/>
      <c r="C192" s="24"/>
      <c r="D192" s="27"/>
      <c r="E192" s="27"/>
      <c r="F192" s="27"/>
      <c r="G192" s="28"/>
      <c r="H192" s="29"/>
      <c r="I192" s="197"/>
      <c r="J192" s="284"/>
      <c r="K192" s="504"/>
      <c r="L192" s="505"/>
      <c r="M192" s="505"/>
      <c r="N192" s="506"/>
    </row>
    <row r="193">
      <c r="A193" s="283"/>
      <c r="B193" s="28"/>
      <c r="C193" s="24"/>
      <c r="D193" s="27"/>
      <c r="E193" s="27"/>
      <c r="F193" s="27"/>
      <c r="G193" s="28"/>
      <c r="H193" s="29"/>
      <c r="I193" s="197"/>
      <c r="J193" s="174">
        <v>2.0</v>
      </c>
      <c r="K193" s="504"/>
      <c r="L193" s="505"/>
      <c r="M193" s="505"/>
      <c r="N193" s="506"/>
    </row>
    <row r="194">
      <c r="A194" s="283"/>
      <c r="B194" s="28"/>
      <c r="C194" s="24"/>
      <c r="D194" s="27"/>
      <c r="E194" s="27"/>
      <c r="F194" s="27"/>
      <c r="G194" s="28"/>
      <c r="H194" s="29"/>
      <c r="I194" s="197"/>
      <c r="J194" s="174"/>
      <c r="K194" s="504"/>
      <c r="L194" s="505"/>
      <c r="M194" s="505"/>
      <c r="N194" s="506"/>
    </row>
    <row r="195">
      <c r="A195" s="283"/>
      <c r="B195" s="28"/>
      <c r="C195" s="24"/>
      <c r="D195" s="27"/>
      <c r="E195" s="27"/>
      <c r="F195" s="27"/>
      <c r="G195" s="28"/>
      <c r="H195" s="48"/>
      <c r="I195" s="199"/>
      <c r="J195" s="284"/>
      <c r="K195" s="504"/>
      <c r="L195" s="505"/>
      <c r="M195" s="505"/>
      <c r="N195" s="506"/>
    </row>
    <row r="196">
      <c r="A196" s="283"/>
      <c r="B196" s="28"/>
      <c r="C196" s="24"/>
      <c r="D196" s="27"/>
      <c r="E196" s="27"/>
      <c r="F196" s="27"/>
      <c r="G196" s="28"/>
      <c r="H196" s="29"/>
      <c r="I196" s="199"/>
      <c r="J196" s="284"/>
      <c r="K196" s="504"/>
      <c r="L196" s="505"/>
      <c r="M196" s="505"/>
      <c r="N196" s="506"/>
    </row>
    <row r="197">
      <c r="A197" s="283"/>
      <c r="B197" s="28"/>
      <c r="C197" s="103"/>
      <c r="D197" s="104"/>
      <c r="E197" s="104"/>
      <c r="F197" s="104"/>
      <c r="G197" s="105"/>
      <c r="H197" s="106"/>
      <c r="I197" s="171"/>
      <c r="J197" s="284"/>
      <c r="K197" s="504"/>
      <c r="L197" s="505"/>
      <c r="M197" s="505"/>
      <c r="N197" s="506"/>
    </row>
    <row r="198">
      <c r="A198" s="287"/>
      <c r="B198" s="288"/>
      <c r="C198" s="289"/>
      <c r="D198" s="290"/>
      <c r="E198" s="290"/>
      <c r="F198" s="290"/>
      <c r="G198" s="288"/>
      <c r="H198" s="291"/>
      <c r="I198" s="292"/>
      <c r="J198" s="247"/>
      <c r="K198" s="519"/>
      <c r="L198" s="520"/>
      <c r="M198" s="520"/>
      <c r="N198" s="521"/>
    </row>
    <row r="199">
      <c r="A199" s="269">
        <v>45883.0</v>
      </c>
      <c r="B199" s="28">
        <v>56718.0</v>
      </c>
      <c r="C199" s="24">
        <v>11.0</v>
      </c>
      <c r="D199" s="27">
        <v>0.22569444444444445</v>
      </c>
      <c r="E199" s="27">
        <v>0.22569444444444445</v>
      </c>
      <c r="F199" s="27">
        <v>0.6402777777777777</v>
      </c>
      <c r="G199" s="28" t="s">
        <v>344</v>
      </c>
      <c r="H199" s="29">
        <v>310.0</v>
      </c>
      <c r="I199" s="30">
        <v>-635.17</v>
      </c>
      <c r="J199" s="87"/>
      <c r="K199" s="504"/>
      <c r="L199" s="505"/>
      <c r="M199" s="505"/>
      <c r="N199" s="506"/>
    </row>
    <row r="200">
      <c r="A200" s="185"/>
      <c r="B200" s="28">
        <v>56584.0</v>
      </c>
      <c r="C200" s="24">
        <v>6.0</v>
      </c>
      <c r="D200" s="27">
        <v>0.3541666666666667</v>
      </c>
      <c r="E200" s="27"/>
      <c r="F200" s="27"/>
      <c r="G200" s="28" t="s">
        <v>18</v>
      </c>
      <c r="H200" s="29">
        <v>707.0</v>
      </c>
      <c r="I200" s="293">
        <f t="shared" ref="I200:I201" si="48">H199+I199</f>
        <v>-325.17</v>
      </c>
      <c r="J200" s="38"/>
      <c r="K200" s="504"/>
      <c r="L200" s="505"/>
      <c r="M200" s="505"/>
      <c r="N200" s="506"/>
    </row>
    <row r="201">
      <c r="A201" s="185"/>
      <c r="B201" s="28"/>
      <c r="C201" s="24"/>
      <c r="D201" s="27"/>
      <c r="E201" s="27"/>
      <c r="F201" s="27"/>
      <c r="G201" s="28"/>
      <c r="H201" s="48">
        <f>SUM(H199:H200)</f>
        <v>1017</v>
      </c>
      <c r="I201" s="319">
        <f t="shared" si="48"/>
        <v>381.83</v>
      </c>
      <c r="J201" s="38"/>
      <c r="K201" s="504"/>
      <c r="L201" s="505"/>
      <c r="M201" s="505"/>
      <c r="N201" s="506"/>
    </row>
    <row r="202">
      <c r="A202" s="185"/>
      <c r="B202" s="28"/>
      <c r="C202" s="24"/>
      <c r="D202" s="27"/>
      <c r="E202" s="27"/>
      <c r="F202" s="27"/>
      <c r="G202" s="28"/>
      <c r="H202" s="29"/>
      <c r="I202" s="293"/>
      <c r="J202" s="44">
        <v>1.0</v>
      </c>
      <c r="K202" s="524">
        <f t="shared" ref="K202:L202" si="49">K183+H201</f>
        <v>12193</v>
      </c>
      <c r="L202" s="514">
        <f t="shared" si="49"/>
        <v>3225.62</v>
      </c>
      <c r="M202" s="505"/>
      <c r="N202" s="506"/>
    </row>
    <row r="203">
      <c r="A203" s="185"/>
      <c r="B203" s="28"/>
      <c r="C203" s="24"/>
      <c r="D203" s="27"/>
      <c r="E203" s="27"/>
      <c r="F203" s="27"/>
      <c r="G203" s="28"/>
      <c r="H203" s="48"/>
      <c r="I203" s="199"/>
      <c r="J203" s="38"/>
      <c r="K203" s="504"/>
      <c r="L203" s="505"/>
      <c r="M203" s="505"/>
      <c r="N203" s="506"/>
    </row>
    <row r="204">
      <c r="A204" s="185"/>
      <c r="B204" s="105"/>
      <c r="C204" s="103"/>
      <c r="D204" s="104"/>
      <c r="E204" s="104"/>
      <c r="F204" s="104"/>
      <c r="G204" s="105"/>
      <c r="H204" s="171"/>
      <c r="I204" s="197"/>
      <c r="J204" s="38"/>
      <c r="K204" s="504"/>
      <c r="L204" s="505"/>
      <c r="M204" s="505"/>
      <c r="N204" s="506"/>
    </row>
    <row r="205">
      <c r="A205" s="185"/>
      <c r="B205" s="105"/>
      <c r="C205" s="103"/>
      <c r="D205" s="104"/>
      <c r="E205" s="104"/>
      <c r="F205" s="104"/>
      <c r="G205" s="105"/>
      <c r="H205" s="171"/>
      <c r="I205" s="197"/>
      <c r="J205" s="38"/>
      <c r="K205" s="504"/>
      <c r="L205" s="505"/>
      <c r="M205" s="505"/>
      <c r="N205" s="506"/>
    </row>
    <row r="206">
      <c r="A206" s="185"/>
      <c r="B206" s="28">
        <v>56720.0</v>
      </c>
      <c r="C206" s="24">
        <v>8.0</v>
      </c>
      <c r="D206" s="27">
        <v>0.22569444444444445</v>
      </c>
      <c r="E206" s="27">
        <v>0.22569444444444445</v>
      </c>
      <c r="F206" s="27">
        <v>0.6326388888888889</v>
      </c>
      <c r="G206" s="28" t="s">
        <v>344</v>
      </c>
      <c r="H206" s="29">
        <v>310.0</v>
      </c>
      <c r="I206" s="58">
        <v>-635.17</v>
      </c>
      <c r="J206" s="31"/>
      <c r="K206" s="504"/>
      <c r="L206" s="505"/>
      <c r="M206" s="505"/>
      <c r="N206" s="506"/>
    </row>
    <row r="207">
      <c r="A207" s="185"/>
      <c r="B207" s="28" t="s">
        <v>345</v>
      </c>
      <c r="C207" s="24">
        <v>4.0</v>
      </c>
      <c r="D207" s="27">
        <v>0.3541666666666667</v>
      </c>
      <c r="E207" s="27"/>
      <c r="F207" s="27"/>
      <c r="G207" s="28" t="s">
        <v>42</v>
      </c>
      <c r="H207" s="29">
        <v>509.0</v>
      </c>
      <c r="I207" s="197">
        <f t="shared" ref="I207:I208" si="50">I206+H206</f>
        <v>-325.17</v>
      </c>
      <c r="J207" s="38"/>
      <c r="K207" s="504"/>
      <c r="L207" s="505"/>
      <c r="M207" s="505"/>
      <c r="N207" s="506"/>
    </row>
    <row r="208">
      <c r="A208" s="185"/>
      <c r="B208" s="28"/>
      <c r="C208" s="24"/>
      <c r="D208" s="27"/>
      <c r="E208" s="27"/>
      <c r="F208" s="27"/>
      <c r="G208" s="28"/>
      <c r="H208" s="48">
        <f>SUM(H206:H207)</f>
        <v>819</v>
      </c>
      <c r="I208" s="323">
        <f t="shared" si="50"/>
        <v>183.83</v>
      </c>
      <c r="J208" s="296">
        <v>2.0</v>
      </c>
      <c r="K208" s="504"/>
      <c r="L208" s="505"/>
      <c r="M208" s="514">
        <f t="shared" ref="M208:N208" si="51">M191+H208</f>
        <v>13068</v>
      </c>
      <c r="N208" s="506">
        <f t="shared" si="51"/>
        <v>4175.62</v>
      </c>
    </row>
    <row r="209">
      <c r="A209" s="185"/>
      <c r="B209" s="28"/>
      <c r="C209" s="24"/>
      <c r="D209" s="27"/>
      <c r="E209" s="27"/>
      <c r="F209" s="27"/>
      <c r="G209" s="28"/>
      <c r="H209" s="29"/>
      <c r="I209" s="197"/>
      <c r="J209" s="44"/>
      <c r="K209" s="504"/>
      <c r="L209" s="505"/>
      <c r="M209" s="505"/>
      <c r="N209" s="506"/>
    </row>
    <row r="210">
      <c r="A210" s="185"/>
      <c r="B210" s="28"/>
      <c r="C210" s="24"/>
      <c r="D210" s="27"/>
      <c r="E210" s="27"/>
      <c r="F210" s="27"/>
      <c r="G210" s="28"/>
      <c r="H210" s="29"/>
      <c r="I210" s="197"/>
      <c r="J210" s="44"/>
      <c r="K210" s="504"/>
      <c r="L210" s="505"/>
      <c r="M210" s="505"/>
      <c r="N210" s="506"/>
    </row>
    <row r="211">
      <c r="A211" s="185"/>
      <c r="B211" s="28"/>
      <c r="C211" s="24"/>
      <c r="D211" s="27"/>
      <c r="E211" s="27"/>
      <c r="F211" s="27"/>
      <c r="G211" s="28"/>
      <c r="H211" s="48"/>
      <c r="I211" s="199"/>
      <c r="J211" s="38"/>
      <c r="K211" s="504"/>
      <c r="L211" s="505"/>
      <c r="M211" s="505"/>
      <c r="N211" s="506"/>
    </row>
    <row r="212">
      <c r="A212" s="200"/>
      <c r="B212" s="75"/>
      <c r="C212" s="144"/>
      <c r="D212" s="162"/>
      <c r="E212" s="162"/>
      <c r="F212" s="162"/>
      <c r="G212" s="163"/>
      <c r="H212" s="145"/>
      <c r="I212" s="246"/>
      <c r="J212" s="253"/>
      <c r="K212" s="519"/>
      <c r="L212" s="520"/>
      <c r="M212" s="520"/>
      <c r="N212" s="521"/>
    </row>
    <row r="213">
      <c r="A213" s="269">
        <v>45884.0</v>
      </c>
      <c r="B213" s="28">
        <v>50842.0</v>
      </c>
      <c r="C213" s="214">
        <v>0.3125</v>
      </c>
      <c r="D213" s="28">
        <v>5.0</v>
      </c>
      <c r="E213" s="27">
        <v>0.3125</v>
      </c>
      <c r="F213" s="27">
        <v>0.7291666666666666</v>
      </c>
      <c r="G213" s="28" t="s">
        <v>28</v>
      </c>
      <c r="H213" s="29">
        <v>310.0</v>
      </c>
      <c r="I213" s="241">
        <v>-635.17</v>
      </c>
      <c r="J213" s="38"/>
      <c r="K213" s="504"/>
      <c r="L213" s="505"/>
      <c r="M213" s="505"/>
      <c r="N213" s="506"/>
    </row>
    <row r="214">
      <c r="A214" s="185"/>
      <c r="B214" s="28">
        <v>57135.0</v>
      </c>
      <c r="C214" s="214">
        <v>0.34375</v>
      </c>
      <c r="D214" s="28">
        <v>4.0</v>
      </c>
      <c r="E214" s="27"/>
      <c r="F214" s="27"/>
      <c r="G214" s="28" t="s">
        <v>55</v>
      </c>
      <c r="H214" s="29">
        <v>362.0</v>
      </c>
      <c r="I214" s="293">
        <f t="shared" ref="I214:I217" si="52">I213+H213</f>
        <v>-325.17</v>
      </c>
      <c r="J214" s="296"/>
      <c r="K214" s="504"/>
      <c r="L214" s="505"/>
      <c r="M214" s="505"/>
      <c r="N214" s="506"/>
    </row>
    <row r="215">
      <c r="A215" s="185"/>
      <c r="B215" s="28">
        <v>55974.0</v>
      </c>
      <c r="C215" s="214">
        <v>0.5243055555555556</v>
      </c>
      <c r="D215" s="28">
        <v>4.0</v>
      </c>
      <c r="E215" s="27"/>
      <c r="F215" s="27"/>
      <c r="G215" s="28" t="s">
        <v>21</v>
      </c>
      <c r="H215" s="29">
        <v>310.0</v>
      </c>
      <c r="I215" s="293">
        <f t="shared" si="52"/>
        <v>36.83</v>
      </c>
      <c r="J215" s="38"/>
      <c r="K215" s="504"/>
      <c r="L215" s="505"/>
      <c r="M215" s="505"/>
      <c r="N215" s="506"/>
    </row>
    <row r="216">
      <c r="A216" s="185"/>
      <c r="B216" s="195">
        <v>54580.0</v>
      </c>
      <c r="C216" s="571">
        <v>0.6041666666666666</v>
      </c>
      <c r="D216" s="195">
        <v>2.0</v>
      </c>
      <c r="E216" s="310"/>
      <c r="F216" s="310"/>
      <c r="G216" s="195" t="s">
        <v>16</v>
      </c>
      <c r="H216" s="311"/>
      <c r="I216" s="293">
        <f t="shared" si="52"/>
        <v>346.83</v>
      </c>
      <c r="J216" s="44" t="s">
        <v>346</v>
      </c>
      <c r="K216" s="504"/>
      <c r="L216" s="505"/>
      <c r="M216" s="505"/>
      <c r="N216" s="506"/>
    </row>
    <row r="217">
      <c r="A217" s="185"/>
      <c r="B217" s="28"/>
      <c r="C217" s="24"/>
      <c r="D217" s="27"/>
      <c r="E217" s="27"/>
      <c r="F217" s="27"/>
      <c r="G217" s="28"/>
      <c r="H217" s="48">
        <f>SUM(H213:H216)</f>
        <v>982</v>
      </c>
      <c r="I217" s="319">
        <f t="shared" si="52"/>
        <v>346.83</v>
      </c>
      <c r="J217" s="44">
        <v>1.0</v>
      </c>
      <c r="K217" s="441">
        <f>K202+H217</f>
        <v>13175</v>
      </c>
      <c r="L217" s="451">
        <f>L202+I217+0.05</f>
        <v>3572.5</v>
      </c>
      <c r="M217" s="505"/>
      <c r="N217" s="506"/>
      <c r="O217" s="484" t="s">
        <v>347</v>
      </c>
    </row>
    <row r="218">
      <c r="A218" s="185"/>
      <c r="B218" s="28"/>
      <c r="C218" s="24"/>
      <c r="D218" s="27"/>
      <c r="E218" s="27"/>
      <c r="F218" s="27"/>
      <c r="G218" s="28"/>
      <c r="H218" s="48"/>
      <c r="I218" s="295"/>
      <c r="J218" s="38"/>
      <c r="K218" s="504"/>
      <c r="L218" s="505"/>
      <c r="M218" s="505"/>
      <c r="N218" s="506"/>
    </row>
    <row r="219">
      <c r="A219" s="185"/>
      <c r="B219" s="28"/>
      <c r="C219" s="24"/>
      <c r="D219" s="104"/>
      <c r="E219" s="104"/>
      <c r="F219" s="104"/>
      <c r="G219" s="105"/>
      <c r="H219" s="171"/>
      <c r="I219" s="197"/>
      <c r="J219" s="38"/>
      <c r="K219" s="504"/>
      <c r="L219" s="505"/>
      <c r="M219" s="505"/>
      <c r="N219" s="506"/>
    </row>
    <row r="220">
      <c r="A220" s="185"/>
      <c r="B220" s="105"/>
      <c r="C220" s="103"/>
      <c r="D220" s="104"/>
      <c r="E220" s="104"/>
      <c r="F220" s="104"/>
      <c r="G220" s="105"/>
      <c r="H220" s="171"/>
      <c r="I220" s="197"/>
      <c r="J220" s="38"/>
      <c r="K220" s="504"/>
      <c r="L220" s="505"/>
      <c r="M220" s="505"/>
      <c r="N220" s="506"/>
    </row>
    <row r="221">
      <c r="A221" s="185"/>
      <c r="B221" s="105"/>
      <c r="C221" s="103"/>
      <c r="D221" s="104"/>
      <c r="E221" s="104"/>
      <c r="F221" s="104"/>
      <c r="G221" s="105"/>
      <c r="H221" s="171"/>
      <c r="I221" s="197"/>
      <c r="J221" s="38"/>
      <c r="K221" s="504"/>
      <c r="L221" s="505"/>
      <c r="M221" s="505"/>
      <c r="N221" s="506"/>
    </row>
    <row r="222">
      <c r="A222" s="185"/>
      <c r="B222" s="28" t="s">
        <v>348</v>
      </c>
      <c r="C222" s="308">
        <v>8.0</v>
      </c>
      <c r="D222" s="27">
        <v>0.2743055555555556</v>
      </c>
      <c r="E222" s="27">
        <v>0.2743055555555556</v>
      </c>
      <c r="F222" s="27">
        <v>0.6875</v>
      </c>
      <c r="G222" s="161" t="s">
        <v>349</v>
      </c>
      <c r="H222" s="300">
        <f>44*4</f>
        <v>176</v>
      </c>
      <c r="I222" s="449">
        <v>-635.17</v>
      </c>
      <c r="J222" s="572"/>
      <c r="K222" s="504"/>
      <c r="L222" s="505"/>
      <c r="M222" s="505"/>
      <c r="N222" s="506"/>
    </row>
    <row r="223">
      <c r="A223" s="185"/>
      <c r="B223" s="28">
        <v>56720.0</v>
      </c>
      <c r="C223" s="24">
        <v>8.0</v>
      </c>
      <c r="D223" s="27">
        <v>0.3541666666666667</v>
      </c>
      <c r="E223" s="27"/>
      <c r="F223" s="27"/>
      <c r="G223" s="28" t="s">
        <v>18</v>
      </c>
      <c r="H223" s="29">
        <v>707.0</v>
      </c>
      <c r="I223" s="197">
        <f t="shared" ref="I223:I225" si="53">I222+H222</f>
        <v>-459.17</v>
      </c>
      <c r="J223" s="312"/>
      <c r="K223" s="504"/>
      <c r="L223" s="505"/>
      <c r="M223" s="505"/>
      <c r="N223" s="506"/>
    </row>
    <row r="224">
      <c r="A224" s="185"/>
      <c r="B224" s="28">
        <v>57011.0</v>
      </c>
      <c r="C224" s="24">
        <v>2.0</v>
      </c>
      <c r="D224" s="27">
        <v>0.6527777777777778</v>
      </c>
      <c r="E224" s="27"/>
      <c r="F224" s="27"/>
      <c r="G224" s="28" t="s">
        <v>168</v>
      </c>
      <c r="H224" s="29">
        <v>44.0</v>
      </c>
      <c r="I224" s="197">
        <f t="shared" si="53"/>
        <v>247.83</v>
      </c>
      <c r="J224" s="38"/>
      <c r="K224" s="504"/>
      <c r="L224" s="505"/>
      <c r="M224" s="505"/>
      <c r="N224" s="506"/>
    </row>
    <row r="225">
      <c r="A225" s="185"/>
      <c r="B225" s="28"/>
      <c r="C225" s="24"/>
      <c r="D225" s="27"/>
      <c r="E225" s="27"/>
      <c r="F225" s="27"/>
      <c r="G225" s="28"/>
      <c r="H225" s="48">
        <f>SUM(H222:H224)</f>
        <v>927</v>
      </c>
      <c r="I225" s="323">
        <f t="shared" si="53"/>
        <v>291.83</v>
      </c>
      <c r="J225" s="44"/>
      <c r="K225" s="504"/>
      <c r="L225" s="505"/>
      <c r="M225" s="505"/>
      <c r="N225" s="506"/>
    </row>
    <row r="226">
      <c r="A226" s="185"/>
      <c r="B226" s="28"/>
      <c r="C226" s="24"/>
      <c r="D226" s="27"/>
      <c r="E226" s="27"/>
      <c r="F226" s="27"/>
      <c r="G226" s="28"/>
      <c r="H226" s="29"/>
      <c r="I226" s="197"/>
      <c r="J226" s="44">
        <v>2.0</v>
      </c>
      <c r="K226" s="504"/>
      <c r="L226" s="505"/>
      <c r="M226" s="451">
        <f>M208+H225</f>
        <v>13995</v>
      </c>
      <c r="N226" s="313">
        <f>N208+I225+0.05</f>
        <v>4467.5</v>
      </c>
      <c r="O226" s="484" t="s">
        <v>150</v>
      </c>
    </row>
    <row r="227">
      <c r="A227" s="185"/>
      <c r="B227" s="28"/>
      <c r="C227" s="24"/>
      <c r="D227" s="27"/>
      <c r="E227" s="27"/>
      <c r="F227" s="27"/>
      <c r="G227" s="28"/>
      <c r="H227" s="48"/>
      <c r="I227" s="199"/>
      <c r="J227" s="38"/>
      <c r="K227" s="504"/>
      <c r="L227" s="505"/>
      <c r="M227" s="275"/>
      <c r="N227" s="573"/>
    </row>
    <row r="228">
      <c r="A228" s="185"/>
      <c r="B228" s="28"/>
      <c r="C228" s="24"/>
      <c r="D228" s="27"/>
      <c r="E228" s="27"/>
      <c r="F228" s="27"/>
      <c r="G228" s="28"/>
      <c r="H228" s="48"/>
      <c r="I228" s="170"/>
      <c r="J228" s="38"/>
      <c r="K228" s="504"/>
      <c r="L228" s="505"/>
      <c r="M228" s="505"/>
      <c r="N228" s="506"/>
    </row>
    <row r="229">
      <c r="A229" s="200"/>
      <c r="B229" s="75"/>
      <c r="C229" s="144"/>
      <c r="D229" s="162"/>
      <c r="E229" s="162"/>
      <c r="F229" s="162"/>
      <c r="G229" s="163"/>
      <c r="H229" s="145"/>
      <c r="I229" s="246"/>
      <c r="J229" s="253"/>
      <c r="K229" s="519"/>
      <c r="L229" s="520"/>
      <c r="M229" s="520"/>
      <c r="N229" s="521"/>
    </row>
    <row r="230">
      <c r="A230" s="316">
        <v>45885.0</v>
      </c>
      <c r="B230" s="85">
        <v>56584.0</v>
      </c>
      <c r="C230" s="125">
        <v>6.0</v>
      </c>
      <c r="D230" s="317">
        <v>0.375</v>
      </c>
      <c r="E230" s="157">
        <v>0.375</v>
      </c>
      <c r="F230" s="157">
        <v>0.7090277777777778</v>
      </c>
      <c r="G230" s="28" t="s">
        <v>28</v>
      </c>
      <c r="H230" s="29">
        <v>310.0</v>
      </c>
      <c r="I230" s="30">
        <v>-635.17</v>
      </c>
      <c r="J230" s="87"/>
      <c r="K230" s="497"/>
      <c r="L230" s="505"/>
      <c r="M230" s="505"/>
      <c r="N230" s="506"/>
    </row>
    <row r="231">
      <c r="A231" s="185"/>
      <c r="B231" s="28">
        <v>56913.0</v>
      </c>
      <c r="C231" s="24">
        <v>4.0</v>
      </c>
      <c r="D231" s="214">
        <v>0.40625</v>
      </c>
      <c r="E231" s="27"/>
      <c r="F231" s="27"/>
      <c r="G231" s="28" t="s">
        <v>34</v>
      </c>
      <c r="H231" s="29">
        <v>300.0</v>
      </c>
      <c r="I231" s="197">
        <f t="shared" ref="I231:I235" si="54">I230+H230</f>
        <v>-325.17</v>
      </c>
      <c r="J231" s="38"/>
      <c r="K231" s="497"/>
      <c r="L231" s="505"/>
      <c r="M231" s="505"/>
      <c r="N231" s="506"/>
    </row>
    <row r="232">
      <c r="A232" s="185"/>
      <c r="B232" s="28">
        <v>56438.0</v>
      </c>
      <c r="C232" s="24">
        <v>4.0</v>
      </c>
      <c r="D232" s="214">
        <v>0.5</v>
      </c>
      <c r="E232" s="27"/>
      <c r="F232" s="27"/>
      <c r="G232" s="28" t="s">
        <v>306</v>
      </c>
      <c r="H232" s="29">
        <v>300.0</v>
      </c>
      <c r="I232" s="197">
        <f t="shared" si="54"/>
        <v>-25.17</v>
      </c>
      <c r="J232" s="38"/>
      <c r="K232" s="497"/>
      <c r="L232" s="505"/>
      <c r="M232" s="505"/>
      <c r="N232" s="506"/>
    </row>
    <row r="233">
      <c r="A233" s="185"/>
      <c r="B233" s="28" t="s">
        <v>350</v>
      </c>
      <c r="C233" s="24">
        <v>8.0</v>
      </c>
      <c r="D233" s="27">
        <v>0.5486111111111112</v>
      </c>
      <c r="E233" s="27"/>
      <c r="F233" s="27"/>
      <c r="G233" s="28" t="s">
        <v>16</v>
      </c>
      <c r="H233" s="29">
        <f>77*4</f>
        <v>308</v>
      </c>
      <c r="I233" s="197">
        <f t="shared" si="54"/>
        <v>274.83</v>
      </c>
      <c r="J233" s="44">
        <v>1.0</v>
      </c>
      <c r="K233" s="497"/>
      <c r="L233" s="505"/>
      <c r="M233" s="505"/>
      <c r="N233" s="506"/>
    </row>
    <row r="234">
      <c r="A234" s="185"/>
      <c r="B234" s="28">
        <v>54178.0</v>
      </c>
      <c r="C234" s="24">
        <v>3.0</v>
      </c>
      <c r="D234" s="27">
        <v>0.6875</v>
      </c>
      <c r="E234" s="27"/>
      <c r="F234" s="27"/>
      <c r="G234" s="28" t="s">
        <v>28</v>
      </c>
      <c r="H234" s="29">
        <v>77.0</v>
      </c>
      <c r="I234" s="197">
        <f t="shared" si="54"/>
        <v>582.83</v>
      </c>
      <c r="J234" s="38"/>
      <c r="K234" s="497"/>
      <c r="L234" s="505"/>
      <c r="M234" s="505"/>
      <c r="N234" s="506"/>
    </row>
    <row r="235">
      <c r="A235" s="185"/>
      <c r="B235" s="28"/>
      <c r="C235" s="24"/>
      <c r="D235" s="27"/>
      <c r="E235" s="27"/>
      <c r="F235" s="27"/>
      <c r="G235" s="28"/>
      <c r="H235" s="48">
        <f>SUM(H230:H234)</f>
        <v>1295</v>
      </c>
      <c r="I235" s="323">
        <f t="shared" si="54"/>
        <v>659.83</v>
      </c>
      <c r="J235" s="38"/>
      <c r="K235" s="574">
        <f t="shared" ref="K235:L235" si="55">K217+H235</f>
        <v>14470</v>
      </c>
      <c r="L235" s="514">
        <f t="shared" si="55"/>
        <v>4232.33</v>
      </c>
      <c r="M235" s="505"/>
      <c r="N235" s="506"/>
    </row>
    <row r="236">
      <c r="A236" s="185"/>
      <c r="B236" s="105"/>
      <c r="C236" s="103"/>
      <c r="D236" s="104"/>
      <c r="E236" s="104"/>
      <c r="F236" s="104"/>
      <c r="G236" s="105"/>
      <c r="H236" s="106"/>
      <c r="I236" s="199"/>
      <c r="J236" s="38"/>
      <c r="K236" s="497"/>
      <c r="L236" s="505"/>
      <c r="M236" s="505"/>
      <c r="N236" s="506"/>
    </row>
    <row r="237">
      <c r="A237" s="185"/>
      <c r="B237" s="105"/>
      <c r="C237" s="103"/>
      <c r="D237" s="104"/>
      <c r="E237" s="104"/>
      <c r="F237" s="104"/>
      <c r="G237" s="105"/>
      <c r="H237" s="171"/>
      <c r="I237" s="197"/>
      <c r="J237" s="38"/>
      <c r="K237" s="497"/>
      <c r="L237" s="505"/>
      <c r="M237" s="505"/>
      <c r="N237" s="506"/>
    </row>
    <row r="238">
      <c r="A238" s="185"/>
      <c r="B238" s="28" t="s">
        <v>351</v>
      </c>
      <c r="C238" s="24">
        <v>9.0</v>
      </c>
      <c r="D238" s="27">
        <v>0.34375</v>
      </c>
      <c r="E238" s="27">
        <v>0.34375</v>
      </c>
      <c r="F238" s="27"/>
      <c r="G238" s="28" t="s">
        <v>54</v>
      </c>
      <c r="H238" s="29">
        <v>793.0</v>
      </c>
      <c r="I238" s="58">
        <v>-635.17</v>
      </c>
      <c r="J238" s="31"/>
      <c r="K238" s="497"/>
      <c r="L238" s="505"/>
      <c r="M238" s="505"/>
      <c r="N238" s="506"/>
    </row>
    <row r="239">
      <c r="A239" s="185"/>
      <c r="B239" s="28">
        <v>57042.0</v>
      </c>
      <c r="C239" s="24">
        <v>2.0</v>
      </c>
      <c r="D239" s="27">
        <v>0.3541666666666667</v>
      </c>
      <c r="E239" s="27"/>
      <c r="F239" s="27"/>
      <c r="G239" s="575" t="s">
        <v>352</v>
      </c>
      <c r="H239" s="29">
        <v>0.0</v>
      </c>
      <c r="I239" s="323">
        <f>I238+H238</f>
        <v>157.83</v>
      </c>
      <c r="J239" s="38"/>
      <c r="K239" s="497"/>
      <c r="L239" s="505"/>
      <c r="M239" s="505"/>
      <c r="N239" s="506"/>
    </row>
    <row r="240">
      <c r="A240" s="185"/>
      <c r="B240" s="28"/>
      <c r="C240" s="24"/>
      <c r="D240" s="27"/>
      <c r="E240" s="27"/>
      <c r="F240" s="27"/>
      <c r="G240" s="28"/>
      <c r="H240" s="48">
        <f>SUM(H238:H239)</f>
        <v>793</v>
      </c>
      <c r="I240" s="197"/>
      <c r="J240" s="38"/>
      <c r="K240" s="497"/>
      <c r="L240" s="505"/>
      <c r="M240" s="505"/>
      <c r="N240" s="506"/>
    </row>
    <row r="241">
      <c r="A241" s="185"/>
      <c r="B241" s="28"/>
      <c r="C241" s="24"/>
      <c r="D241" s="27"/>
      <c r="E241" s="27"/>
      <c r="F241" s="27"/>
      <c r="G241" s="28"/>
      <c r="H241" s="29"/>
      <c r="I241" s="197"/>
      <c r="J241" s="44">
        <v>2.0</v>
      </c>
      <c r="K241" s="497"/>
      <c r="L241" s="505"/>
      <c r="M241" s="514">
        <f>M226+H240</f>
        <v>14788</v>
      </c>
      <c r="N241" s="506">
        <f>N226+I239</f>
        <v>4625.33</v>
      </c>
    </row>
    <row r="242">
      <c r="A242" s="185"/>
      <c r="B242" s="28"/>
      <c r="C242" s="24"/>
      <c r="D242" s="27"/>
      <c r="E242" s="27"/>
      <c r="F242" s="27"/>
      <c r="G242" s="28"/>
      <c r="H242" s="29"/>
      <c r="I242" s="197"/>
      <c r="J242" s="44"/>
      <c r="K242" s="497"/>
      <c r="L242" s="505"/>
      <c r="M242" s="505"/>
      <c r="N242" s="506"/>
    </row>
    <row r="243">
      <c r="A243" s="185"/>
      <c r="B243" s="28"/>
      <c r="C243" s="24"/>
      <c r="D243" s="27"/>
      <c r="E243" s="27"/>
      <c r="F243" s="27"/>
      <c r="G243" s="28"/>
      <c r="H243" s="48"/>
      <c r="I243" s="199"/>
      <c r="J243" s="44"/>
      <c r="K243" s="497"/>
      <c r="L243" s="505"/>
      <c r="M243" s="505"/>
      <c r="N243" s="506"/>
    </row>
    <row r="244">
      <c r="A244" s="185"/>
      <c r="B244" s="28"/>
      <c r="C244" s="24"/>
      <c r="D244" s="27"/>
      <c r="E244" s="27"/>
      <c r="F244" s="27"/>
      <c r="G244" s="28"/>
      <c r="H244" s="29"/>
      <c r="I244" s="191"/>
      <c r="J244" s="38"/>
      <c r="K244" s="497"/>
      <c r="L244" s="505"/>
      <c r="M244" s="505"/>
      <c r="N244" s="506"/>
    </row>
    <row r="245">
      <c r="A245" s="185"/>
      <c r="B245" s="28"/>
      <c r="C245" s="24"/>
      <c r="D245" s="27"/>
      <c r="E245" s="27"/>
      <c r="F245" s="27"/>
      <c r="G245" s="28"/>
      <c r="H245" s="48"/>
      <c r="I245" s="170"/>
      <c r="J245" s="38"/>
      <c r="K245" s="497"/>
      <c r="L245" s="505"/>
      <c r="M245" s="505"/>
      <c r="N245" s="506"/>
    </row>
    <row r="246">
      <c r="A246" s="200"/>
      <c r="B246" s="75"/>
      <c r="C246" s="144"/>
      <c r="D246" s="162"/>
      <c r="E246" s="162"/>
      <c r="F246" s="162"/>
      <c r="G246" s="163"/>
      <c r="H246" s="145"/>
      <c r="I246" s="246"/>
      <c r="J246" s="253"/>
      <c r="K246" s="576"/>
      <c r="L246" s="520"/>
      <c r="M246" s="520"/>
      <c r="N246" s="521"/>
    </row>
    <row r="247">
      <c r="A247" s="316">
        <v>45886.0</v>
      </c>
      <c r="B247" s="85">
        <v>54986.0</v>
      </c>
      <c r="C247" s="125">
        <v>7.0</v>
      </c>
      <c r="D247" s="157">
        <v>0.25</v>
      </c>
      <c r="E247" s="157">
        <v>0.25</v>
      </c>
      <c r="F247" s="157">
        <v>0.7020833333333333</v>
      </c>
      <c r="G247" s="28" t="s">
        <v>317</v>
      </c>
      <c r="H247" s="29">
        <v>310.0</v>
      </c>
      <c r="I247" s="30">
        <v>-635.17</v>
      </c>
      <c r="J247" s="270"/>
      <c r="K247" s="497"/>
      <c r="L247" s="505"/>
      <c r="M247" s="505"/>
      <c r="N247" s="506"/>
    </row>
    <row r="248">
      <c r="A248" s="185"/>
      <c r="B248" s="238">
        <v>55420.0</v>
      </c>
      <c r="C248" s="239">
        <v>2.0</v>
      </c>
      <c r="D248" s="157">
        <v>0.3055555555555556</v>
      </c>
      <c r="E248" s="157"/>
      <c r="F248" s="157"/>
      <c r="G248" s="28" t="s">
        <v>55</v>
      </c>
      <c r="H248" s="29">
        <v>103.0</v>
      </c>
      <c r="I248" s="293">
        <f t="shared" ref="I248:I252" si="56">I247+H247</f>
        <v>-325.17</v>
      </c>
      <c r="J248" s="38"/>
      <c r="K248" s="497"/>
      <c r="L248" s="505"/>
      <c r="M248" s="505"/>
      <c r="N248" s="506"/>
    </row>
    <row r="249">
      <c r="A249" s="185"/>
      <c r="B249" s="28">
        <v>56718.0</v>
      </c>
      <c r="C249" s="24">
        <v>11.0</v>
      </c>
      <c r="D249" s="27">
        <v>0.4791666666666667</v>
      </c>
      <c r="E249" s="27"/>
      <c r="F249" s="27"/>
      <c r="G249" s="28" t="s">
        <v>28</v>
      </c>
      <c r="H249" s="29">
        <v>310.0</v>
      </c>
      <c r="I249" s="293">
        <f t="shared" si="56"/>
        <v>-222.17</v>
      </c>
      <c r="J249" s="38"/>
      <c r="K249" s="497"/>
      <c r="L249" s="505"/>
      <c r="M249" s="505"/>
      <c r="N249" s="506"/>
    </row>
    <row r="250">
      <c r="A250" s="185"/>
      <c r="B250" s="28">
        <v>51541.0</v>
      </c>
      <c r="C250" s="24">
        <v>7.0</v>
      </c>
      <c r="D250" s="27">
        <v>0.5520833333333334</v>
      </c>
      <c r="E250" s="27"/>
      <c r="F250" s="27"/>
      <c r="G250" s="28" t="s">
        <v>20</v>
      </c>
      <c r="H250" s="29">
        <v>362.0</v>
      </c>
      <c r="I250" s="293">
        <f t="shared" si="56"/>
        <v>87.83</v>
      </c>
      <c r="J250" s="38"/>
      <c r="K250" s="497"/>
      <c r="L250" s="505"/>
      <c r="M250" s="505"/>
      <c r="N250" s="506"/>
    </row>
    <row r="251">
      <c r="A251" s="185"/>
      <c r="B251" s="28" t="s">
        <v>353</v>
      </c>
      <c r="C251" s="24">
        <v>10.0</v>
      </c>
      <c r="D251" s="27">
        <v>0.6597222222222222</v>
      </c>
      <c r="E251" s="27"/>
      <c r="F251" s="27"/>
      <c r="G251" s="28" t="s">
        <v>168</v>
      </c>
      <c r="H251" s="29">
        <f>44*4</f>
        <v>176</v>
      </c>
      <c r="I251" s="293">
        <f t="shared" si="56"/>
        <v>449.83</v>
      </c>
      <c r="J251" s="44">
        <v>1.0</v>
      </c>
      <c r="K251" s="497"/>
      <c r="L251" s="505"/>
      <c r="M251" s="505"/>
      <c r="N251" s="506"/>
    </row>
    <row r="252">
      <c r="A252" s="185"/>
      <c r="B252" s="28"/>
      <c r="C252" s="24"/>
      <c r="D252" s="27"/>
      <c r="E252" s="27"/>
      <c r="F252" s="27"/>
      <c r="G252" s="28"/>
      <c r="H252" s="48">
        <f>SUM(H247:H251)</f>
        <v>1261</v>
      </c>
      <c r="I252" s="319">
        <f t="shared" si="56"/>
        <v>625.83</v>
      </c>
      <c r="J252" s="44"/>
      <c r="K252" s="574">
        <f t="shared" ref="K252:L252" si="57">K235+H252</f>
        <v>15731</v>
      </c>
      <c r="L252" s="514">
        <f t="shared" si="57"/>
        <v>4858.16</v>
      </c>
      <c r="M252" s="505"/>
      <c r="N252" s="506"/>
    </row>
    <row r="253">
      <c r="A253" s="185"/>
      <c r="B253" s="28"/>
      <c r="C253" s="24"/>
      <c r="D253" s="104"/>
      <c r="E253" s="104"/>
      <c r="F253" s="104"/>
      <c r="G253" s="105"/>
      <c r="H253" s="171"/>
      <c r="I253" s="197"/>
      <c r="J253" s="38"/>
      <c r="K253" s="497"/>
      <c r="L253" s="505"/>
      <c r="M253" s="505"/>
      <c r="N253" s="506"/>
    </row>
    <row r="254">
      <c r="A254" s="185"/>
      <c r="B254" s="105"/>
      <c r="C254" s="103"/>
      <c r="D254" s="104"/>
      <c r="E254" s="104"/>
      <c r="F254" s="104"/>
      <c r="G254" s="105"/>
      <c r="H254" s="171"/>
      <c r="I254" s="197"/>
      <c r="J254" s="38"/>
      <c r="K254" s="497"/>
      <c r="L254" s="505"/>
      <c r="M254" s="505"/>
      <c r="N254" s="506"/>
    </row>
    <row r="255">
      <c r="A255" s="185"/>
      <c r="B255" s="28"/>
      <c r="C255" s="24"/>
      <c r="D255" s="27"/>
      <c r="E255" s="27"/>
      <c r="F255" s="27"/>
      <c r="G255" s="28"/>
      <c r="H255" s="171"/>
      <c r="I255" s="197"/>
      <c r="J255" s="38"/>
      <c r="K255" s="497"/>
      <c r="L255" s="505"/>
      <c r="M255" s="505"/>
      <c r="N255" s="506"/>
    </row>
    <row r="256">
      <c r="A256" s="185"/>
      <c r="B256" s="161">
        <v>56720.0</v>
      </c>
      <c r="C256" s="24">
        <v>8.0</v>
      </c>
      <c r="D256" s="27">
        <v>0.3125</v>
      </c>
      <c r="E256" s="27">
        <v>0.3125</v>
      </c>
      <c r="F256" s="27">
        <v>0.7368055555555556</v>
      </c>
      <c r="G256" s="28" t="s">
        <v>28</v>
      </c>
      <c r="H256" s="29">
        <v>310.0</v>
      </c>
      <c r="I256" s="58">
        <v>-635.17</v>
      </c>
      <c r="J256" s="31"/>
      <c r="K256" s="497"/>
      <c r="L256" s="505"/>
      <c r="M256" s="505"/>
      <c r="N256" s="506"/>
    </row>
    <row r="257">
      <c r="A257" s="185"/>
      <c r="B257" s="28" t="s">
        <v>354</v>
      </c>
      <c r="C257" s="24">
        <v>5.0</v>
      </c>
      <c r="D257" s="27">
        <v>0.34375</v>
      </c>
      <c r="E257" s="27"/>
      <c r="F257" s="27"/>
      <c r="G257" s="28" t="s">
        <v>21</v>
      </c>
      <c r="H257" s="29">
        <v>154.0</v>
      </c>
      <c r="I257" s="58">
        <f t="shared" ref="I257:I261" si="58">I256+H256</f>
        <v>-325.17</v>
      </c>
      <c r="J257" s="44"/>
      <c r="K257" s="497"/>
      <c r="L257" s="505"/>
      <c r="M257" s="505"/>
      <c r="N257" s="506"/>
    </row>
    <row r="258">
      <c r="A258" s="185"/>
      <c r="B258" s="28">
        <v>53281.0</v>
      </c>
      <c r="C258" s="24">
        <v>3.0</v>
      </c>
      <c r="D258" s="27">
        <v>0.4583333333333333</v>
      </c>
      <c r="E258" s="27"/>
      <c r="F258" s="27"/>
      <c r="G258" s="28" t="s">
        <v>28</v>
      </c>
      <c r="H258" s="29">
        <v>77.0</v>
      </c>
      <c r="I258" s="58">
        <f t="shared" si="58"/>
        <v>-171.17</v>
      </c>
      <c r="J258" s="38"/>
      <c r="K258" s="497"/>
      <c r="L258" s="505"/>
      <c r="M258" s="505"/>
      <c r="N258" s="506"/>
    </row>
    <row r="259">
      <c r="A259" s="185"/>
      <c r="B259" s="28">
        <v>51544.0</v>
      </c>
      <c r="C259" s="24">
        <v>7.0</v>
      </c>
      <c r="D259" s="27">
        <v>0.5520833333333334</v>
      </c>
      <c r="E259" s="27"/>
      <c r="F259" s="27"/>
      <c r="G259" s="28" t="s">
        <v>20</v>
      </c>
      <c r="H259" s="29">
        <v>362.0</v>
      </c>
      <c r="I259" s="58">
        <f t="shared" si="58"/>
        <v>-94.17</v>
      </c>
      <c r="J259" s="38"/>
      <c r="K259" s="497"/>
      <c r="L259" s="505"/>
      <c r="M259" s="505"/>
      <c r="N259" s="506"/>
    </row>
    <row r="260">
      <c r="A260" s="185"/>
      <c r="B260" s="28">
        <v>57059.0</v>
      </c>
      <c r="C260" s="24">
        <v>4.0</v>
      </c>
      <c r="D260" s="27">
        <v>0.6909722222222222</v>
      </c>
      <c r="E260" s="27"/>
      <c r="F260" s="27"/>
      <c r="G260" s="28" t="s">
        <v>28</v>
      </c>
      <c r="H260" s="29">
        <v>310.0</v>
      </c>
      <c r="I260" s="58">
        <f t="shared" si="58"/>
        <v>267.83</v>
      </c>
      <c r="J260" s="38"/>
      <c r="K260" s="497"/>
      <c r="L260" s="505"/>
      <c r="M260" s="505"/>
      <c r="N260" s="506"/>
    </row>
    <row r="261">
      <c r="A261" s="185"/>
      <c r="B261" s="28"/>
      <c r="C261" s="24"/>
      <c r="D261" s="27"/>
      <c r="E261" s="27"/>
      <c r="F261" s="27"/>
      <c r="G261" s="28"/>
      <c r="H261" s="48">
        <f>SUM(H256:H260)</f>
        <v>1213</v>
      </c>
      <c r="I261" s="320">
        <f t="shared" si="58"/>
        <v>577.83</v>
      </c>
      <c r="J261" s="321">
        <v>2.0</v>
      </c>
      <c r="K261" s="497"/>
      <c r="L261" s="505"/>
      <c r="M261" s="514">
        <f t="shared" ref="M261:N261" si="59">M241+H261</f>
        <v>16001</v>
      </c>
      <c r="N261" s="506">
        <f t="shared" si="59"/>
        <v>5203.16</v>
      </c>
    </row>
    <row r="262">
      <c r="A262" s="185"/>
      <c r="B262" s="28"/>
      <c r="C262" s="24"/>
      <c r="D262" s="27"/>
      <c r="E262" s="27"/>
      <c r="F262" s="27"/>
      <c r="G262" s="28"/>
      <c r="H262" s="29"/>
      <c r="I262" s="58"/>
      <c r="J262" s="38"/>
      <c r="K262" s="497"/>
      <c r="L262" s="505"/>
      <c r="M262" s="505"/>
      <c r="N262" s="506"/>
    </row>
    <row r="263">
      <c r="A263" s="185"/>
      <c r="B263" s="28"/>
      <c r="C263" s="24"/>
      <c r="D263" s="27"/>
      <c r="E263" s="27"/>
      <c r="F263" s="27"/>
      <c r="G263" s="28"/>
      <c r="H263" s="48"/>
      <c r="I263" s="53"/>
      <c r="J263" s="44"/>
      <c r="K263" s="497"/>
      <c r="L263" s="505"/>
      <c r="M263" s="505"/>
      <c r="N263" s="506"/>
    </row>
    <row r="264">
      <c r="A264" s="185"/>
      <c r="B264" s="28"/>
      <c r="C264" s="24"/>
      <c r="D264" s="27"/>
      <c r="E264" s="27"/>
      <c r="F264" s="27"/>
      <c r="G264" s="28"/>
      <c r="H264" s="29"/>
      <c r="I264" s="170"/>
      <c r="J264" s="38"/>
      <c r="K264" s="497"/>
      <c r="L264" s="505"/>
      <c r="M264" s="505"/>
      <c r="N264" s="506"/>
    </row>
    <row r="265">
      <c r="A265" s="185"/>
      <c r="B265" s="28"/>
      <c r="C265" s="24"/>
      <c r="D265" s="27"/>
      <c r="E265" s="27"/>
      <c r="F265" s="27"/>
      <c r="G265" s="28"/>
      <c r="H265" s="48"/>
      <c r="I265" s="170"/>
      <c r="J265" s="38"/>
      <c r="K265" s="497"/>
      <c r="L265" s="505"/>
      <c r="M265" s="505"/>
      <c r="N265" s="506"/>
    </row>
    <row r="266">
      <c r="A266" s="200"/>
      <c r="B266" s="75"/>
      <c r="C266" s="144"/>
      <c r="D266" s="162"/>
      <c r="E266" s="162"/>
      <c r="F266" s="162"/>
      <c r="G266" s="163"/>
      <c r="H266" s="145"/>
      <c r="I266" s="246"/>
      <c r="J266" s="253"/>
      <c r="K266" s="519"/>
      <c r="L266" s="520"/>
      <c r="M266" s="520"/>
      <c r="N266" s="521"/>
    </row>
    <row r="267">
      <c r="A267" s="316">
        <v>45887.0</v>
      </c>
      <c r="B267" s="85">
        <v>55942.0</v>
      </c>
      <c r="C267" s="125">
        <v>10.0</v>
      </c>
      <c r="D267" s="84">
        <v>0.4375</v>
      </c>
      <c r="E267" s="84">
        <v>0.4375</v>
      </c>
      <c r="F267" s="84">
        <v>0.8875</v>
      </c>
      <c r="G267" s="85" t="s">
        <v>28</v>
      </c>
      <c r="H267" s="158">
        <v>310.0</v>
      </c>
      <c r="I267" s="30">
        <v>-635.17</v>
      </c>
      <c r="J267" s="87"/>
      <c r="K267" s="504"/>
      <c r="L267" s="505"/>
      <c r="M267" s="504"/>
      <c r="N267" s="506"/>
    </row>
    <row r="268">
      <c r="A268" s="185"/>
      <c r="B268" s="28">
        <v>55165.0</v>
      </c>
      <c r="C268" s="24">
        <v>4.0</v>
      </c>
      <c r="D268" s="27">
        <v>0.4479166666666667</v>
      </c>
      <c r="E268" s="27"/>
      <c r="F268" s="27"/>
      <c r="G268" s="28" t="s">
        <v>16</v>
      </c>
      <c r="H268" s="48">
        <f t="shared" ref="H268:H269" si="60">77*2</f>
        <v>154</v>
      </c>
      <c r="I268" s="197">
        <f t="shared" ref="I268:I272" si="61">I267+H267</f>
        <v>-325.17</v>
      </c>
      <c r="J268" s="577" t="s">
        <v>355</v>
      </c>
      <c r="K268" s="504"/>
      <c r="L268" s="505"/>
      <c r="M268" s="504"/>
      <c r="N268" s="506"/>
    </row>
    <row r="269">
      <c r="A269" s="185"/>
      <c r="B269" s="28">
        <v>46041.0</v>
      </c>
      <c r="C269" s="24">
        <v>4.0</v>
      </c>
      <c r="D269" s="27">
        <v>0.5416666666666666</v>
      </c>
      <c r="E269" s="27"/>
      <c r="F269" s="27"/>
      <c r="G269" s="28" t="s">
        <v>26</v>
      </c>
      <c r="H269" s="322">
        <f t="shared" si="60"/>
        <v>154</v>
      </c>
      <c r="I269" s="197">
        <f t="shared" si="61"/>
        <v>-171.17</v>
      </c>
      <c r="J269" s="38"/>
      <c r="K269" s="504"/>
      <c r="L269" s="505"/>
      <c r="M269" s="504"/>
      <c r="N269" s="506"/>
    </row>
    <row r="270">
      <c r="A270" s="185"/>
      <c r="B270" s="195">
        <v>57135.0</v>
      </c>
      <c r="C270" s="256">
        <v>4.0</v>
      </c>
      <c r="D270" s="27">
        <v>0.7395833333333334</v>
      </c>
      <c r="E270" s="27"/>
      <c r="F270" s="27"/>
      <c r="G270" s="28" t="s">
        <v>356</v>
      </c>
      <c r="H270" s="322">
        <v>362.0</v>
      </c>
      <c r="I270" s="197">
        <f t="shared" si="61"/>
        <v>-17.17</v>
      </c>
      <c r="J270" s="62"/>
      <c r="K270" s="504"/>
      <c r="L270" s="505"/>
      <c r="M270" s="504"/>
      <c r="N270" s="506"/>
    </row>
    <row r="271">
      <c r="A271" s="185"/>
      <c r="B271" s="28">
        <v>52663.0</v>
      </c>
      <c r="C271" s="24">
        <v>2.0</v>
      </c>
      <c r="D271" s="27">
        <v>0.7986111111111112</v>
      </c>
      <c r="E271" s="27"/>
      <c r="F271" s="27"/>
      <c r="G271" s="28" t="s">
        <v>357</v>
      </c>
      <c r="H271" s="29">
        <v>77.0</v>
      </c>
      <c r="I271" s="197">
        <f t="shared" si="61"/>
        <v>344.83</v>
      </c>
      <c r="J271" s="38"/>
      <c r="K271" s="504"/>
      <c r="L271" s="505"/>
      <c r="M271" s="504"/>
      <c r="N271" s="506"/>
    </row>
    <row r="272">
      <c r="A272" s="185"/>
      <c r="B272" s="28"/>
      <c r="C272" s="24"/>
      <c r="D272" s="27"/>
      <c r="E272" s="27"/>
      <c r="F272" s="27"/>
      <c r="G272" s="28"/>
      <c r="H272" s="106">
        <f>SUM(H267:H271)</f>
        <v>1057</v>
      </c>
      <c r="I272" s="323">
        <f t="shared" si="61"/>
        <v>421.83</v>
      </c>
      <c r="J272" s="44">
        <v>1.0</v>
      </c>
      <c r="K272" s="524">
        <f t="shared" ref="K272:L272" si="62">K252+H272</f>
        <v>16788</v>
      </c>
      <c r="L272" s="514">
        <f t="shared" si="62"/>
        <v>5279.99</v>
      </c>
      <c r="M272" s="504"/>
      <c r="N272" s="506"/>
    </row>
    <row r="273">
      <c r="A273" s="185"/>
      <c r="B273" s="105"/>
      <c r="C273" s="103"/>
      <c r="D273" s="104"/>
      <c r="E273" s="104"/>
      <c r="F273" s="104"/>
      <c r="G273" s="105"/>
      <c r="H273" s="106"/>
      <c r="I273" s="199"/>
      <c r="J273" s="38"/>
      <c r="K273" s="504"/>
      <c r="L273" s="505"/>
      <c r="M273" s="504"/>
      <c r="N273" s="506"/>
    </row>
    <row r="274">
      <c r="A274" s="185"/>
      <c r="B274" s="28"/>
      <c r="C274" s="24"/>
      <c r="D274" s="27"/>
      <c r="E274" s="27"/>
      <c r="F274" s="27"/>
      <c r="G274" s="28"/>
      <c r="H274" s="29"/>
      <c r="I274" s="197"/>
      <c r="J274" s="38"/>
      <c r="K274" s="504"/>
      <c r="L274" s="505"/>
      <c r="M274" s="504"/>
      <c r="N274" s="506"/>
    </row>
    <row r="275">
      <c r="A275" s="185"/>
      <c r="B275" s="161">
        <v>56527.0</v>
      </c>
      <c r="C275" s="24">
        <v>11.0</v>
      </c>
      <c r="D275" s="27">
        <v>0.4166666666666667</v>
      </c>
      <c r="E275" s="27">
        <v>0.4166666666666667</v>
      </c>
      <c r="F275" s="27">
        <v>0.8298611111111112</v>
      </c>
      <c r="G275" s="28" t="s">
        <v>54</v>
      </c>
      <c r="H275" s="29">
        <v>793.0</v>
      </c>
      <c r="I275" s="58">
        <v>-635.17</v>
      </c>
      <c r="J275" s="31"/>
      <c r="K275" s="504"/>
      <c r="L275" s="505"/>
      <c r="M275" s="504"/>
      <c r="N275" s="506"/>
    </row>
    <row r="276">
      <c r="A276" s="185"/>
      <c r="B276" s="28">
        <v>54555.0</v>
      </c>
      <c r="C276" s="24">
        <v>4.0</v>
      </c>
      <c r="D276" s="27">
        <v>0.7916666666666666</v>
      </c>
      <c r="E276" s="27"/>
      <c r="F276" s="27"/>
      <c r="G276" s="28" t="s">
        <v>26</v>
      </c>
      <c r="H276" s="29">
        <f>77*2</f>
        <v>154</v>
      </c>
      <c r="I276" s="197">
        <f t="shared" ref="I276:I277" si="63">I275+H275</f>
        <v>157.83</v>
      </c>
      <c r="J276" s="38"/>
      <c r="K276" s="504"/>
      <c r="L276" s="505"/>
      <c r="M276" s="504"/>
      <c r="N276" s="506"/>
    </row>
    <row r="277">
      <c r="A277" s="185"/>
      <c r="B277" s="28"/>
      <c r="C277" s="24"/>
      <c r="D277" s="27"/>
      <c r="E277" s="27"/>
      <c r="F277" s="27"/>
      <c r="G277" s="28"/>
      <c r="H277" s="48">
        <f>SUM(H275:H276)</f>
        <v>947</v>
      </c>
      <c r="I277" s="323">
        <f t="shared" si="63"/>
        <v>311.83</v>
      </c>
      <c r="J277" s="44"/>
      <c r="K277" s="504"/>
      <c r="L277" s="505"/>
      <c r="M277" s="524">
        <f t="shared" ref="M277:N277" si="64">M261+H277</f>
        <v>16948</v>
      </c>
      <c r="N277" s="506">
        <f t="shared" si="64"/>
        <v>5514.99</v>
      </c>
    </row>
    <row r="278">
      <c r="A278" s="185"/>
      <c r="B278" s="28"/>
      <c r="C278" s="24"/>
      <c r="D278" s="27"/>
      <c r="E278" s="27"/>
      <c r="F278" s="27"/>
      <c r="G278" s="28"/>
      <c r="H278" s="29"/>
      <c r="I278" s="199"/>
      <c r="J278" s="44">
        <v>2.0</v>
      </c>
      <c r="K278" s="504"/>
      <c r="L278" s="505"/>
      <c r="M278" s="504"/>
      <c r="N278" s="506"/>
    </row>
    <row r="279">
      <c r="A279" s="185"/>
      <c r="B279" s="28"/>
      <c r="C279" s="24"/>
      <c r="D279" s="27"/>
      <c r="E279" s="27"/>
      <c r="F279" s="27"/>
      <c r="G279" s="28"/>
      <c r="H279" s="48"/>
      <c r="I279" s="191"/>
      <c r="J279" s="44"/>
      <c r="K279" s="504"/>
      <c r="L279" s="505"/>
      <c r="M279" s="504"/>
      <c r="N279" s="506"/>
    </row>
    <row r="280">
      <c r="A280" s="185"/>
      <c r="B280" s="28"/>
      <c r="C280" s="24"/>
      <c r="D280" s="27"/>
      <c r="E280" s="27"/>
      <c r="F280" s="27"/>
      <c r="G280" s="28"/>
      <c r="H280" s="29"/>
      <c r="I280" s="170"/>
      <c r="J280" s="38"/>
      <c r="K280" s="504"/>
      <c r="L280" s="505"/>
      <c r="M280" s="504"/>
      <c r="N280" s="506"/>
    </row>
    <row r="281">
      <c r="A281" s="185"/>
      <c r="B281" s="28"/>
      <c r="C281" s="24"/>
      <c r="D281" s="27"/>
      <c r="E281" s="27"/>
      <c r="F281" s="27"/>
      <c r="G281" s="28"/>
      <c r="H281" s="48"/>
      <c r="I281" s="170"/>
      <c r="J281" s="38"/>
      <c r="K281" s="504"/>
      <c r="L281" s="505"/>
      <c r="M281" s="504"/>
      <c r="N281" s="506"/>
    </row>
    <row r="282">
      <c r="A282" s="200"/>
      <c r="B282" s="75"/>
      <c r="C282" s="144"/>
      <c r="D282" s="162"/>
      <c r="E282" s="162"/>
      <c r="F282" s="162"/>
      <c r="G282" s="163"/>
      <c r="H282" s="145"/>
      <c r="I282" s="246"/>
      <c r="J282" s="253"/>
      <c r="K282" s="519"/>
      <c r="L282" s="520"/>
      <c r="M282" s="519"/>
      <c r="N282" s="521"/>
    </row>
    <row r="283">
      <c r="A283" s="316">
        <v>45888.0</v>
      </c>
      <c r="B283" s="85">
        <v>49982.0</v>
      </c>
      <c r="C283" s="125">
        <v>5.0</v>
      </c>
      <c r="D283" s="578">
        <v>0.16666666666666666</v>
      </c>
      <c r="E283" s="84">
        <v>0.16666666666666666</v>
      </c>
      <c r="F283" s="84">
        <v>0.6013888888888889</v>
      </c>
      <c r="G283" s="85" t="s">
        <v>28</v>
      </c>
      <c r="H283" s="158">
        <v>310.0</v>
      </c>
      <c r="I283" s="30">
        <v>-635.17</v>
      </c>
      <c r="J283" s="87"/>
      <c r="K283" s="504"/>
      <c r="L283" s="505"/>
      <c r="M283" s="504"/>
      <c r="N283" s="506"/>
    </row>
    <row r="284">
      <c r="A284" s="185"/>
      <c r="B284" s="28">
        <v>49992.0</v>
      </c>
      <c r="C284" s="24">
        <v>4.0</v>
      </c>
      <c r="D284" s="27">
        <v>0.22569444444444445</v>
      </c>
      <c r="E284" s="27"/>
      <c r="F284" s="27"/>
      <c r="G284" s="28" t="s">
        <v>21</v>
      </c>
      <c r="H284" s="29">
        <v>310.0</v>
      </c>
      <c r="I284" s="197">
        <f t="shared" ref="I284:I288" si="65">I283+H283</f>
        <v>-325.17</v>
      </c>
      <c r="J284" s="44">
        <v>1.0</v>
      </c>
      <c r="K284" s="504"/>
      <c r="L284" s="505"/>
      <c r="M284" s="504"/>
      <c r="N284" s="506"/>
    </row>
    <row r="285">
      <c r="A285" s="185"/>
      <c r="B285" s="28"/>
      <c r="C285" s="24"/>
      <c r="D285" s="27"/>
      <c r="E285" s="27"/>
      <c r="F285" s="27"/>
      <c r="G285" s="28"/>
      <c r="H285" s="29"/>
      <c r="I285" s="197">
        <f t="shared" si="65"/>
        <v>-15.17</v>
      </c>
      <c r="J285" s="38"/>
      <c r="K285" s="504"/>
      <c r="L285" s="505"/>
      <c r="M285" s="504"/>
      <c r="N285" s="506"/>
    </row>
    <row r="286">
      <c r="A286" s="185"/>
      <c r="B286" s="28">
        <v>57053.0</v>
      </c>
      <c r="C286" s="24">
        <v>2.0</v>
      </c>
      <c r="D286" s="27">
        <v>0.4270833333333333</v>
      </c>
      <c r="E286" s="27"/>
      <c r="F286" s="27"/>
      <c r="G286" s="28" t="s">
        <v>21</v>
      </c>
      <c r="H286" s="29">
        <v>77.0</v>
      </c>
      <c r="I286" s="197">
        <f t="shared" si="65"/>
        <v>-15.17</v>
      </c>
      <c r="J286" s="44"/>
      <c r="K286" s="504"/>
      <c r="L286" s="505"/>
      <c r="M286" s="504"/>
      <c r="N286" s="506"/>
    </row>
    <row r="287">
      <c r="A287" s="185"/>
      <c r="B287" s="28">
        <v>49366.0</v>
      </c>
      <c r="C287" s="24">
        <v>2.0</v>
      </c>
      <c r="D287" s="27">
        <v>0.5486111111111112</v>
      </c>
      <c r="E287" s="27"/>
      <c r="F287" s="27"/>
      <c r="G287" s="28" t="s">
        <v>196</v>
      </c>
      <c r="H287" s="29">
        <v>81.0</v>
      </c>
      <c r="I287" s="197">
        <f t="shared" si="65"/>
        <v>61.83</v>
      </c>
      <c r="J287" s="330"/>
      <c r="K287" s="524">
        <f t="shared" ref="K287:L287" si="66">K272+H288</f>
        <v>17566</v>
      </c>
      <c r="L287" s="514">
        <f t="shared" si="66"/>
        <v>5422.82</v>
      </c>
      <c r="M287" s="504"/>
      <c r="N287" s="506"/>
    </row>
    <row r="288">
      <c r="A288" s="185"/>
      <c r="B288" s="28"/>
      <c r="C288" s="24"/>
      <c r="D288" s="104"/>
      <c r="E288" s="104"/>
      <c r="F288" s="104"/>
      <c r="G288" s="105"/>
      <c r="H288" s="106">
        <f>SUM(H283:H287)</f>
        <v>778</v>
      </c>
      <c r="I288" s="323">
        <f t="shared" si="65"/>
        <v>142.83</v>
      </c>
      <c r="J288" s="38"/>
      <c r="K288" s="504"/>
      <c r="L288" s="505"/>
      <c r="M288" s="504"/>
      <c r="N288" s="506"/>
    </row>
    <row r="289">
      <c r="A289" s="185"/>
      <c r="B289" s="105"/>
      <c r="C289" s="103"/>
      <c r="D289" s="104"/>
      <c r="E289" s="104"/>
      <c r="F289" s="104"/>
      <c r="G289" s="105"/>
      <c r="H289" s="171"/>
      <c r="I289" s="197"/>
      <c r="J289" s="38"/>
      <c r="K289" s="504"/>
      <c r="L289" s="505"/>
      <c r="M289" s="504"/>
      <c r="N289" s="506"/>
    </row>
    <row r="290">
      <c r="A290" s="185"/>
      <c r="B290" s="105"/>
      <c r="C290" s="103"/>
      <c r="D290" s="104"/>
      <c r="E290" s="104"/>
      <c r="F290" s="104"/>
      <c r="G290" s="105"/>
      <c r="H290" s="171"/>
      <c r="I290" s="197"/>
      <c r="J290" s="38"/>
      <c r="K290" s="504"/>
      <c r="L290" s="505"/>
      <c r="M290" s="504"/>
      <c r="N290" s="506"/>
    </row>
    <row r="291">
      <c r="A291" s="185"/>
      <c r="B291" s="161">
        <v>56527.0</v>
      </c>
      <c r="C291" s="24">
        <v>11.0</v>
      </c>
      <c r="D291" s="26">
        <v>0.375</v>
      </c>
      <c r="E291" s="27">
        <v>0.375</v>
      </c>
      <c r="F291" s="27">
        <v>0.7361111111111112</v>
      </c>
      <c r="G291" s="28" t="s">
        <v>54</v>
      </c>
      <c r="H291" s="48">
        <v>793.0</v>
      </c>
      <c r="I291" s="58">
        <v>-635.17</v>
      </c>
      <c r="J291" s="31"/>
      <c r="K291" s="504"/>
      <c r="L291" s="505"/>
      <c r="M291" s="504"/>
      <c r="N291" s="506"/>
    </row>
    <row r="292">
      <c r="A292" s="185"/>
      <c r="B292" s="175"/>
      <c r="C292" s="24"/>
      <c r="D292" s="27"/>
      <c r="E292" s="27"/>
      <c r="F292" s="27"/>
      <c r="G292" s="28"/>
      <c r="H292" s="29"/>
      <c r="I292" s="323">
        <f>I291+H291</f>
        <v>157.83</v>
      </c>
      <c r="J292" s="50" t="s">
        <v>358</v>
      </c>
      <c r="K292" s="504"/>
      <c r="L292" s="505"/>
      <c r="M292" s="524">
        <f>M277+H291</f>
        <v>17741</v>
      </c>
      <c r="N292" s="506">
        <f>N277+I292</f>
        <v>5672.82</v>
      </c>
    </row>
    <row r="293">
      <c r="A293" s="185"/>
      <c r="B293" s="28"/>
      <c r="C293" s="24"/>
      <c r="D293" s="27"/>
      <c r="E293" s="27"/>
      <c r="F293" s="27"/>
      <c r="G293" s="28"/>
      <c r="H293" s="29"/>
      <c r="I293" s="197"/>
      <c r="J293" s="329"/>
      <c r="K293" s="504"/>
      <c r="L293" s="505"/>
      <c r="M293" s="504"/>
      <c r="N293" s="506"/>
    </row>
    <row r="294">
      <c r="A294" s="185"/>
      <c r="B294" s="28"/>
      <c r="C294" s="24"/>
      <c r="D294" s="27"/>
      <c r="E294" s="27"/>
      <c r="F294" s="27"/>
      <c r="G294" s="28"/>
      <c r="H294" s="29"/>
      <c r="I294" s="197"/>
      <c r="J294" s="330">
        <v>2.0</v>
      </c>
      <c r="K294" s="504"/>
      <c r="L294" s="505"/>
      <c r="M294" s="504"/>
      <c r="N294" s="506"/>
    </row>
    <row r="295">
      <c r="A295" s="185"/>
      <c r="B295" s="28"/>
      <c r="C295" s="24"/>
      <c r="D295" s="27"/>
      <c r="E295" s="27"/>
      <c r="F295" s="27"/>
      <c r="G295" s="28"/>
      <c r="H295" s="29"/>
      <c r="I295" s="197"/>
      <c r="J295" s="50"/>
      <c r="K295" s="504"/>
      <c r="L295" s="505"/>
      <c r="M295" s="504"/>
      <c r="N295" s="506"/>
    </row>
    <row r="296">
      <c r="A296" s="185"/>
      <c r="B296" s="28"/>
      <c r="C296" s="24"/>
      <c r="D296" s="26"/>
      <c r="E296" s="27"/>
      <c r="F296" s="27"/>
      <c r="G296" s="28"/>
      <c r="H296" s="29"/>
      <c r="I296" s="197"/>
      <c r="J296" s="38"/>
      <c r="K296" s="504"/>
      <c r="L296" s="505"/>
      <c r="M296" s="504"/>
      <c r="N296" s="506"/>
    </row>
    <row r="297">
      <c r="A297" s="185"/>
      <c r="B297" s="28"/>
      <c r="C297" s="24"/>
      <c r="D297" s="27"/>
      <c r="E297" s="27"/>
      <c r="F297" s="27"/>
      <c r="G297" s="28"/>
      <c r="H297" s="48"/>
      <c r="I297" s="199"/>
      <c r="J297" s="38"/>
      <c r="K297" s="504"/>
      <c r="L297" s="505"/>
      <c r="M297" s="504"/>
      <c r="N297" s="506"/>
    </row>
    <row r="298">
      <c r="A298" s="200"/>
      <c r="B298" s="75"/>
      <c r="C298" s="144"/>
      <c r="D298" s="162"/>
      <c r="E298" s="162"/>
      <c r="F298" s="162"/>
      <c r="G298" s="163"/>
      <c r="H298" s="145"/>
      <c r="I298" s="246"/>
      <c r="J298" s="253"/>
      <c r="K298" s="519"/>
      <c r="L298" s="520"/>
      <c r="M298" s="519"/>
      <c r="N298" s="521"/>
    </row>
    <row r="299">
      <c r="A299" s="316">
        <v>45889.0</v>
      </c>
      <c r="B299" s="85">
        <v>54918.0</v>
      </c>
      <c r="C299" s="125">
        <v>7.0</v>
      </c>
      <c r="D299" s="157">
        <v>0.2604166666666667</v>
      </c>
      <c r="E299" s="157">
        <v>0.2604166666666667</v>
      </c>
      <c r="F299" s="157">
        <v>0.7048611111111112</v>
      </c>
      <c r="G299" s="28" t="s">
        <v>359</v>
      </c>
      <c r="H299" s="29">
        <v>362.0</v>
      </c>
      <c r="I299" s="30">
        <v>-635.17</v>
      </c>
      <c r="J299" s="87"/>
      <c r="K299" s="504"/>
      <c r="L299" s="505"/>
      <c r="M299" s="504"/>
      <c r="N299" s="506"/>
    </row>
    <row r="300">
      <c r="A300" s="185"/>
      <c r="B300" s="195">
        <v>57054.0</v>
      </c>
      <c r="C300" s="256">
        <v>2.0</v>
      </c>
      <c r="D300" s="310">
        <v>0.3784722222222222</v>
      </c>
      <c r="E300" s="310"/>
      <c r="F300" s="310"/>
      <c r="G300" s="195" t="s">
        <v>360</v>
      </c>
      <c r="H300" s="311">
        <v>77.0</v>
      </c>
      <c r="I300" s="579">
        <v>-325.17</v>
      </c>
      <c r="J300" s="38"/>
      <c r="K300" s="504"/>
      <c r="L300" s="505"/>
      <c r="M300" s="504"/>
      <c r="N300" s="506"/>
    </row>
    <row r="301">
      <c r="A301" s="185"/>
      <c r="B301" s="28">
        <v>56527.0</v>
      </c>
      <c r="C301" s="24">
        <v>11.0</v>
      </c>
      <c r="D301" s="27">
        <v>0.4583333333333333</v>
      </c>
      <c r="E301" s="27"/>
      <c r="F301" s="27"/>
      <c r="G301" s="28" t="s">
        <v>361</v>
      </c>
      <c r="H301" s="29">
        <v>310.0</v>
      </c>
      <c r="I301" s="58">
        <v>-248.17</v>
      </c>
      <c r="J301" s="38"/>
      <c r="K301" s="274"/>
      <c r="L301" s="275"/>
      <c r="M301" s="504"/>
      <c r="N301" s="506"/>
    </row>
    <row r="302">
      <c r="A302" s="185"/>
      <c r="B302" s="28">
        <v>55692.0</v>
      </c>
      <c r="C302" s="24">
        <v>2.0</v>
      </c>
      <c r="D302" s="26">
        <v>0.5625</v>
      </c>
      <c r="E302" s="27"/>
      <c r="F302" s="27"/>
      <c r="G302" s="28" t="s">
        <v>360</v>
      </c>
      <c r="H302" s="29">
        <v>77.0</v>
      </c>
      <c r="I302" s="58">
        <v>61.83</v>
      </c>
      <c r="J302" s="44"/>
      <c r="K302" s="504"/>
      <c r="L302" s="505"/>
      <c r="M302" s="504"/>
      <c r="N302" s="506"/>
    </row>
    <row r="303">
      <c r="A303" s="185"/>
      <c r="B303" s="28">
        <v>53042.0</v>
      </c>
      <c r="C303" s="24">
        <v>2.0</v>
      </c>
      <c r="D303" s="26">
        <v>0.6458333333333334</v>
      </c>
      <c r="E303" s="27"/>
      <c r="F303" s="27"/>
      <c r="G303" s="28" t="s">
        <v>360</v>
      </c>
      <c r="H303" s="29">
        <v>77.0</v>
      </c>
      <c r="I303" s="58">
        <v>138.83</v>
      </c>
      <c r="J303" s="44">
        <v>1.0</v>
      </c>
      <c r="K303" s="441">
        <f t="shared" ref="K303:L303" si="67">K287+H304</f>
        <v>18469</v>
      </c>
      <c r="L303" s="514">
        <f t="shared" si="67"/>
        <v>5690.65</v>
      </c>
      <c r="M303" s="504"/>
      <c r="N303" s="506"/>
    </row>
    <row r="304">
      <c r="A304" s="185"/>
      <c r="B304" s="28"/>
      <c r="C304" s="24"/>
      <c r="D304" s="27"/>
      <c r="E304" s="27"/>
      <c r="F304" s="27"/>
      <c r="G304" s="28"/>
      <c r="H304" s="48">
        <v>903.0</v>
      </c>
      <c r="I304" s="320">
        <v>267.83</v>
      </c>
      <c r="J304" s="44"/>
      <c r="K304" s="504"/>
      <c r="L304" s="505"/>
      <c r="M304" s="504"/>
      <c r="N304" s="506"/>
    </row>
    <row r="305">
      <c r="A305" s="185"/>
      <c r="B305" s="28"/>
      <c r="C305" s="24"/>
      <c r="D305" s="104"/>
      <c r="E305" s="104"/>
      <c r="F305" s="104"/>
      <c r="G305" s="105"/>
      <c r="H305" s="106"/>
      <c r="I305" s="197"/>
      <c r="J305" s="38"/>
      <c r="K305" s="504"/>
      <c r="L305" s="505"/>
      <c r="M305" s="504"/>
      <c r="N305" s="506"/>
    </row>
    <row r="306">
      <c r="A306" s="185"/>
      <c r="B306" s="105"/>
      <c r="C306" s="103"/>
      <c r="D306" s="104"/>
      <c r="E306" s="104"/>
      <c r="F306" s="104"/>
      <c r="G306" s="105"/>
      <c r="H306" s="171"/>
      <c r="I306" s="197"/>
      <c r="J306" s="38"/>
      <c r="K306" s="504"/>
      <c r="L306" s="505"/>
      <c r="M306" s="504"/>
      <c r="N306" s="506"/>
    </row>
    <row r="307">
      <c r="A307" s="185"/>
      <c r="B307" s="28">
        <v>50583.0</v>
      </c>
      <c r="C307" s="24">
        <v>5.0</v>
      </c>
      <c r="D307" s="27">
        <v>0.375</v>
      </c>
      <c r="E307" s="27">
        <v>0.375</v>
      </c>
      <c r="F307" s="27">
        <v>0.8131944444444444</v>
      </c>
      <c r="G307" s="28" t="s">
        <v>362</v>
      </c>
      <c r="H307" s="29">
        <v>793.0</v>
      </c>
      <c r="I307" s="58">
        <v>-635.17</v>
      </c>
      <c r="J307" s="38"/>
      <c r="K307" s="504"/>
      <c r="L307" s="505"/>
      <c r="M307" s="504"/>
      <c r="N307" s="506"/>
    </row>
    <row r="308">
      <c r="A308" s="185"/>
      <c r="B308" s="28">
        <v>50620.0</v>
      </c>
      <c r="C308" s="24">
        <v>2.0</v>
      </c>
      <c r="D308" s="27">
        <v>0.75</v>
      </c>
      <c r="E308" s="104"/>
      <c r="F308" s="104"/>
      <c r="G308" s="28" t="s">
        <v>363</v>
      </c>
      <c r="H308" s="29">
        <v>77.0</v>
      </c>
      <c r="I308" s="58">
        <v>157.83</v>
      </c>
      <c r="J308" s="38"/>
      <c r="K308" s="504"/>
      <c r="L308" s="505"/>
      <c r="M308" s="504"/>
      <c r="N308" s="506"/>
    </row>
    <row r="309">
      <c r="A309" s="185"/>
      <c r="B309" s="28"/>
      <c r="C309" s="24"/>
      <c r="D309" s="27"/>
      <c r="E309" s="27"/>
      <c r="F309" s="27"/>
      <c r="G309" s="28"/>
      <c r="H309" s="48">
        <v>870.0</v>
      </c>
      <c r="I309" s="320">
        <v>234.83</v>
      </c>
      <c r="J309" s="31"/>
      <c r="K309" s="504"/>
      <c r="L309" s="505"/>
      <c r="M309" s="524">
        <f t="shared" ref="M309:N309" si="68">M292+H309</f>
        <v>18611</v>
      </c>
      <c r="N309" s="506">
        <f t="shared" si="68"/>
        <v>5907.65</v>
      </c>
    </row>
    <row r="310">
      <c r="A310" s="185"/>
      <c r="B310" s="175"/>
      <c r="C310" s="24"/>
      <c r="D310" s="27"/>
      <c r="E310" s="27"/>
      <c r="F310" s="27"/>
      <c r="G310" s="28"/>
      <c r="H310" s="29"/>
      <c r="I310" s="197"/>
      <c r="J310" s="187"/>
      <c r="K310" s="504"/>
      <c r="L310" s="505"/>
      <c r="M310" s="504"/>
      <c r="N310" s="506"/>
    </row>
    <row r="311">
      <c r="A311" s="185"/>
      <c r="B311" s="28"/>
      <c r="C311" s="24"/>
      <c r="D311" s="27"/>
      <c r="E311" s="27"/>
      <c r="F311" s="27"/>
      <c r="G311" s="28"/>
      <c r="H311" s="29"/>
      <c r="I311" s="197"/>
      <c r="J311" s="38"/>
      <c r="K311" s="504"/>
      <c r="L311" s="505"/>
      <c r="M311" s="504"/>
      <c r="N311" s="506"/>
    </row>
    <row r="312">
      <c r="A312" s="185"/>
      <c r="B312" s="28"/>
      <c r="C312" s="24"/>
      <c r="D312" s="27"/>
      <c r="E312" s="27"/>
      <c r="F312" s="27"/>
      <c r="G312" s="28"/>
      <c r="H312" s="29"/>
      <c r="I312" s="197"/>
      <c r="J312" s="44"/>
      <c r="K312" s="504"/>
      <c r="L312" s="505"/>
      <c r="M312" s="504"/>
      <c r="N312" s="506"/>
    </row>
    <row r="313">
      <c r="A313" s="185"/>
      <c r="B313" s="28"/>
      <c r="C313" s="24"/>
      <c r="D313" s="27"/>
      <c r="E313" s="27"/>
      <c r="F313" s="27"/>
      <c r="G313" s="28"/>
      <c r="H313" s="48"/>
      <c r="I313" s="199"/>
      <c r="J313" s="44">
        <v>2.0</v>
      </c>
      <c r="K313" s="504"/>
      <c r="L313" s="505"/>
      <c r="M313" s="504"/>
      <c r="N313" s="506"/>
    </row>
    <row r="314">
      <c r="A314" s="185"/>
      <c r="B314" s="28"/>
      <c r="C314" s="24"/>
      <c r="D314" s="27"/>
      <c r="E314" s="27"/>
      <c r="F314" s="27"/>
      <c r="G314" s="28"/>
      <c r="H314" s="29"/>
      <c r="I314" s="170"/>
      <c r="J314" s="38"/>
      <c r="K314" s="504"/>
      <c r="L314" s="505"/>
      <c r="M314" s="504"/>
      <c r="N314" s="506"/>
    </row>
    <row r="315">
      <c r="A315" s="185"/>
      <c r="B315" s="28"/>
      <c r="C315" s="24"/>
      <c r="D315" s="27"/>
      <c r="E315" s="27"/>
      <c r="F315" s="27"/>
      <c r="G315" s="28"/>
      <c r="H315" s="48"/>
      <c r="I315" s="191"/>
      <c r="J315" s="38"/>
      <c r="K315" s="504"/>
      <c r="L315" s="505"/>
      <c r="M315" s="504"/>
      <c r="N315" s="506"/>
    </row>
    <row r="316">
      <c r="A316" s="185"/>
      <c r="B316" s="43"/>
      <c r="C316" s="41"/>
      <c r="D316" s="42"/>
      <c r="E316" s="42"/>
      <c r="F316" s="42"/>
      <c r="G316" s="43"/>
      <c r="H316" s="67"/>
      <c r="I316" s="172"/>
      <c r="J316" s="38"/>
      <c r="K316" s="504"/>
      <c r="L316" s="505"/>
      <c r="M316" s="504"/>
      <c r="N316" s="506"/>
    </row>
    <row r="317">
      <c r="A317" s="200"/>
      <c r="B317" s="75"/>
      <c r="C317" s="144"/>
      <c r="D317" s="162"/>
      <c r="E317" s="162"/>
      <c r="F317" s="162"/>
      <c r="G317" s="163"/>
      <c r="H317" s="145"/>
      <c r="I317" s="246"/>
      <c r="J317" s="253"/>
      <c r="K317" s="519"/>
      <c r="L317" s="520"/>
      <c r="M317" s="519"/>
      <c r="N317" s="521"/>
    </row>
    <row r="318">
      <c r="A318" s="316">
        <v>45890.0</v>
      </c>
      <c r="B318" s="85">
        <v>53797.0</v>
      </c>
      <c r="C318" s="125">
        <v>7.0</v>
      </c>
      <c r="D318" s="84">
        <v>0.25</v>
      </c>
      <c r="E318" s="84"/>
      <c r="F318" s="84"/>
      <c r="G318" s="85" t="s">
        <v>124</v>
      </c>
      <c r="H318" s="158">
        <v>310.0</v>
      </c>
      <c r="I318" s="30">
        <v>-635.17</v>
      </c>
      <c r="J318" s="270"/>
      <c r="K318" s="504"/>
      <c r="L318" s="505"/>
      <c r="M318" s="504"/>
      <c r="N318" s="506"/>
    </row>
    <row r="319">
      <c r="A319" s="185"/>
      <c r="B319" s="238">
        <v>57053.0</v>
      </c>
      <c r="C319" s="239">
        <v>2.0</v>
      </c>
      <c r="D319" s="157">
        <v>0.3645833333333333</v>
      </c>
      <c r="E319" s="157">
        <v>0.3645833333333333</v>
      </c>
      <c r="F319" s="157">
        <v>0.6673611111111111</v>
      </c>
      <c r="G319" s="28" t="s">
        <v>124</v>
      </c>
      <c r="H319" s="29">
        <v>77.0</v>
      </c>
      <c r="I319" s="293">
        <f t="shared" ref="I319:I322" si="69">I318+H318</f>
        <v>-325.17</v>
      </c>
      <c r="J319" s="38"/>
      <c r="K319" s="504"/>
      <c r="L319" s="505"/>
      <c r="M319" s="504"/>
      <c r="N319" s="506"/>
    </row>
    <row r="320">
      <c r="A320" s="185"/>
      <c r="B320" s="28">
        <v>54084.0</v>
      </c>
      <c r="C320" s="24">
        <v>4.0</v>
      </c>
      <c r="D320" s="27">
        <v>0.4166666666666667</v>
      </c>
      <c r="E320" s="27"/>
      <c r="F320" s="27"/>
      <c r="G320" s="28" t="s">
        <v>21</v>
      </c>
      <c r="H320" s="29">
        <v>310.0</v>
      </c>
      <c r="I320" s="293">
        <f t="shared" si="69"/>
        <v>-248.17</v>
      </c>
      <c r="J320" s="38"/>
      <c r="K320" s="504"/>
      <c r="L320" s="505"/>
      <c r="M320" s="504"/>
      <c r="N320" s="506"/>
    </row>
    <row r="321">
      <c r="A321" s="185"/>
      <c r="B321" s="159">
        <v>51630.0</v>
      </c>
      <c r="C321" s="57">
        <v>1.0</v>
      </c>
      <c r="D321" s="332">
        <v>0.5625</v>
      </c>
      <c r="E321" s="332"/>
      <c r="F321" s="332"/>
      <c r="G321" s="159" t="s">
        <v>26</v>
      </c>
      <c r="H321" s="258">
        <v>77.0</v>
      </c>
      <c r="I321" s="580">
        <f t="shared" si="69"/>
        <v>61.83</v>
      </c>
      <c r="J321" s="333" t="s">
        <v>364</v>
      </c>
      <c r="K321" s="504"/>
      <c r="L321" s="505"/>
      <c r="M321" s="504"/>
      <c r="N321" s="506"/>
    </row>
    <row r="322">
      <c r="A322" s="185"/>
      <c r="B322" s="28"/>
      <c r="C322" s="24"/>
      <c r="D322" s="27"/>
      <c r="E322" s="27"/>
      <c r="F322" s="27"/>
      <c r="G322" s="28"/>
      <c r="H322" s="48">
        <f>SUM(H317:H321)</f>
        <v>774</v>
      </c>
      <c r="I322" s="319">
        <f t="shared" si="69"/>
        <v>138.83</v>
      </c>
      <c r="J322" s="44">
        <v>1.0</v>
      </c>
      <c r="K322" s="524">
        <f t="shared" ref="K322:L322" si="70">K303+H322</f>
        <v>19243</v>
      </c>
      <c r="L322" s="514">
        <f t="shared" si="70"/>
        <v>5829.48</v>
      </c>
      <c r="M322" s="504"/>
      <c r="N322" s="506"/>
    </row>
    <row r="323">
      <c r="A323" s="185"/>
      <c r="B323" s="28"/>
      <c r="C323" s="24"/>
      <c r="D323" s="27"/>
      <c r="E323" s="27"/>
      <c r="F323" s="27"/>
      <c r="G323" s="28"/>
      <c r="H323" s="48"/>
      <c r="I323" s="295"/>
      <c r="J323" s="38"/>
      <c r="K323" s="504"/>
      <c r="L323" s="505"/>
      <c r="M323" s="504"/>
      <c r="N323" s="506"/>
    </row>
    <row r="324">
      <c r="A324" s="185"/>
      <c r="B324" s="28"/>
      <c r="C324" s="24"/>
      <c r="D324" s="104"/>
      <c r="E324" s="104"/>
      <c r="F324" s="104"/>
      <c r="G324" s="105"/>
      <c r="H324" s="171"/>
      <c r="I324" s="197"/>
      <c r="J324" s="38"/>
      <c r="K324" s="504"/>
      <c r="L324" s="505"/>
      <c r="M324" s="504"/>
      <c r="N324" s="506"/>
    </row>
    <row r="325">
      <c r="A325" s="185"/>
      <c r="B325" s="105"/>
      <c r="C325" s="103"/>
      <c r="D325" s="104"/>
      <c r="E325" s="104"/>
      <c r="F325" s="104"/>
      <c r="G325" s="105"/>
      <c r="H325" s="171"/>
      <c r="I325" s="197"/>
      <c r="J325" s="38"/>
      <c r="K325" s="504"/>
      <c r="L325" s="505"/>
      <c r="M325" s="504"/>
      <c r="N325" s="506"/>
    </row>
    <row r="326">
      <c r="A326" s="185"/>
      <c r="B326" s="105"/>
      <c r="C326" s="103"/>
      <c r="D326" s="104"/>
      <c r="E326" s="104"/>
      <c r="F326" s="104"/>
      <c r="G326" s="105"/>
      <c r="H326" s="171"/>
      <c r="I326" s="197"/>
      <c r="J326" s="38"/>
      <c r="K326" s="504"/>
      <c r="L326" s="505"/>
      <c r="M326" s="504"/>
      <c r="N326" s="506"/>
    </row>
    <row r="327">
      <c r="A327" s="185"/>
      <c r="B327" s="105"/>
      <c r="C327" s="103"/>
      <c r="D327" s="104"/>
      <c r="E327" s="104"/>
      <c r="F327" s="104"/>
      <c r="G327" s="105"/>
      <c r="H327" s="171"/>
      <c r="I327" s="197"/>
      <c r="J327" s="38"/>
      <c r="K327" s="504"/>
      <c r="L327" s="505"/>
      <c r="M327" s="504"/>
      <c r="N327" s="506"/>
    </row>
    <row r="328">
      <c r="A328" s="185"/>
      <c r="B328" s="195">
        <v>53902.0</v>
      </c>
      <c r="C328" s="24">
        <v>4.0</v>
      </c>
      <c r="D328" s="27">
        <v>0.40625</v>
      </c>
      <c r="E328" s="27">
        <v>0.40625</v>
      </c>
      <c r="F328" s="27">
        <v>0.8138888888888889</v>
      </c>
      <c r="G328" s="28" t="s">
        <v>16</v>
      </c>
      <c r="H328" s="29">
        <v>154.0</v>
      </c>
      <c r="I328" s="58">
        <v>-635.17</v>
      </c>
      <c r="J328" s="31"/>
      <c r="K328" s="504"/>
      <c r="L328" s="505"/>
      <c r="M328" s="504"/>
      <c r="N328" s="506"/>
    </row>
    <row r="329">
      <c r="A329" s="185"/>
      <c r="B329" s="28">
        <v>57358.0</v>
      </c>
      <c r="C329" s="24" t="s">
        <v>256</v>
      </c>
      <c r="D329" s="27">
        <v>0.5138888888888888</v>
      </c>
      <c r="E329" s="27"/>
      <c r="F329" s="27"/>
      <c r="G329" s="28" t="s">
        <v>26</v>
      </c>
      <c r="H329" s="29">
        <v>77.0</v>
      </c>
      <c r="I329" s="197">
        <f t="shared" ref="I329:I332" si="71">I328+H328</f>
        <v>-481.17</v>
      </c>
      <c r="J329" s="44" t="s">
        <v>365</v>
      </c>
      <c r="K329" s="504"/>
      <c r="L329" s="505"/>
      <c r="M329" s="504"/>
      <c r="N329" s="506"/>
    </row>
    <row r="330">
      <c r="A330" s="185"/>
      <c r="B330" s="28">
        <v>57245.0</v>
      </c>
      <c r="C330" s="581">
        <v>8.0</v>
      </c>
      <c r="D330" s="157">
        <v>0.5486111111111112</v>
      </c>
      <c r="E330" s="157"/>
      <c r="F330" s="157"/>
      <c r="G330" s="28" t="s">
        <v>55</v>
      </c>
      <c r="H330" s="29">
        <v>362.0</v>
      </c>
      <c r="I330" s="197">
        <f t="shared" si="71"/>
        <v>-404.17</v>
      </c>
      <c r="J330" s="38"/>
      <c r="K330" s="504"/>
      <c r="L330" s="505"/>
      <c r="M330" s="504"/>
      <c r="N330" s="506"/>
    </row>
    <row r="331">
      <c r="A331" s="185"/>
      <c r="B331" s="28">
        <v>55974.0</v>
      </c>
      <c r="C331" s="24">
        <v>4.0</v>
      </c>
      <c r="D331" s="27">
        <v>0.75</v>
      </c>
      <c r="E331" s="27"/>
      <c r="F331" s="27"/>
      <c r="G331" s="28" t="s">
        <v>28</v>
      </c>
      <c r="H331" s="29">
        <v>310.0</v>
      </c>
      <c r="I331" s="197">
        <f t="shared" si="71"/>
        <v>-42.17</v>
      </c>
      <c r="J331" s="44"/>
      <c r="K331" s="504"/>
      <c r="L331" s="505"/>
      <c r="M331" s="524">
        <f t="shared" ref="M331:N331" si="72">M309+H332</f>
        <v>19514</v>
      </c>
      <c r="N331" s="506">
        <f t="shared" si="72"/>
        <v>6175.48</v>
      </c>
    </row>
    <row r="332">
      <c r="A332" s="185"/>
      <c r="B332" s="28"/>
      <c r="C332" s="24"/>
      <c r="D332" s="27"/>
      <c r="E332" s="27"/>
      <c r="F332" s="27"/>
      <c r="G332" s="28"/>
      <c r="H332" s="48">
        <f>SUM(H328:H331)</f>
        <v>903</v>
      </c>
      <c r="I332" s="323">
        <f t="shared" si="71"/>
        <v>267.83</v>
      </c>
      <c r="J332" s="44">
        <v>2.0</v>
      </c>
      <c r="K332" s="504"/>
      <c r="L332" s="505"/>
      <c r="M332" s="504"/>
      <c r="N332" s="506"/>
    </row>
    <row r="333">
      <c r="A333" s="185"/>
      <c r="B333" s="28"/>
      <c r="C333" s="24"/>
      <c r="D333" s="27"/>
      <c r="E333" s="27"/>
      <c r="F333" s="27"/>
      <c r="G333" s="28"/>
      <c r="H333" s="48"/>
      <c r="I333" s="191"/>
      <c r="J333" s="44"/>
      <c r="K333" s="504"/>
      <c r="L333" s="505"/>
      <c r="M333" s="504"/>
      <c r="N333" s="506"/>
    </row>
    <row r="334">
      <c r="A334" s="185"/>
      <c r="B334" s="28"/>
      <c r="C334" s="24"/>
      <c r="D334" s="27"/>
      <c r="E334" s="27"/>
      <c r="F334" s="27"/>
      <c r="G334" s="28"/>
      <c r="H334" s="29"/>
      <c r="I334" s="170"/>
      <c r="J334" s="38"/>
      <c r="K334" s="504"/>
      <c r="L334" s="505"/>
      <c r="M334" s="504"/>
      <c r="N334" s="506"/>
    </row>
    <row r="335">
      <c r="A335" s="185"/>
      <c r="B335" s="28"/>
      <c r="C335" s="24"/>
      <c r="D335" s="27"/>
      <c r="E335" s="27"/>
      <c r="F335" s="27"/>
      <c r="G335" s="28"/>
      <c r="H335" s="48"/>
      <c r="I335" s="170"/>
      <c r="J335" s="38"/>
      <c r="K335" s="504"/>
      <c r="L335" s="505"/>
      <c r="M335" s="504"/>
      <c r="N335" s="506"/>
    </row>
    <row r="336">
      <c r="A336" s="185"/>
      <c r="B336" s="43"/>
      <c r="C336" s="41"/>
      <c r="D336" s="42"/>
      <c r="E336" s="42"/>
      <c r="F336" s="42"/>
      <c r="G336" s="43"/>
      <c r="H336" s="67"/>
      <c r="I336" s="172"/>
      <c r="J336" s="38"/>
      <c r="K336" s="504"/>
      <c r="L336" s="505"/>
      <c r="M336" s="504"/>
      <c r="N336" s="506"/>
    </row>
    <row r="337">
      <c r="A337" s="200"/>
      <c r="B337" s="75"/>
      <c r="C337" s="144"/>
      <c r="D337" s="162"/>
      <c r="E337" s="162"/>
      <c r="F337" s="162"/>
      <c r="G337" s="163"/>
      <c r="H337" s="145"/>
      <c r="I337" s="246"/>
      <c r="J337" s="253"/>
      <c r="K337" s="519"/>
      <c r="L337" s="520"/>
      <c r="M337" s="519"/>
      <c r="N337" s="521"/>
    </row>
    <row r="338">
      <c r="A338" s="316">
        <v>45891.0</v>
      </c>
      <c r="B338" s="85">
        <v>54084.0</v>
      </c>
      <c r="C338" s="125">
        <v>4.0</v>
      </c>
      <c r="D338" s="84">
        <v>0.3333333333333333</v>
      </c>
      <c r="E338" s="84">
        <v>0.3333333333333333</v>
      </c>
      <c r="F338" s="85" t="s">
        <v>366</v>
      </c>
      <c r="G338" s="85" t="s">
        <v>54</v>
      </c>
      <c r="H338" s="158">
        <v>793.0</v>
      </c>
      <c r="I338" s="30">
        <v>-635.17</v>
      </c>
      <c r="J338" s="87"/>
      <c r="K338" s="504"/>
      <c r="L338" s="505"/>
      <c r="M338" s="504"/>
      <c r="N338" s="506"/>
    </row>
    <row r="339">
      <c r="A339" s="185"/>
      <c r="B339" s="28" t="s">
        <v>367</v>
      </c>
      <c r="C339" s="24">
        <v>5.0</v>
      </c>
      <c r="D339" s="272">
        <v>0.75</v>
      </c>
      <c r="E339" s="27"/>
      <c r="F339" s="27"/>
      <c r="G339" s="28" t="s">
        <v>28</v>
      </c>
      <c r="H339" s="29">
        <v>154.0</v>
      </c>
      <c r="I339" s="197">
        <f t="shared" ref="I339:I340" si="73">H338+I338</f>
        <v>157.83</v>
      </c>
      <c r="J339" s="330"/>
      <c r="K339" s="504"/>
      <c r="L339" s="505"/>
      <c r="M339" s="504"/>
      <c r="N339" s="506"/>
    </row>
    <row r="340">
      <c r="A340" s="185"/>
      <c r="B340" s="28"/>
      <c r="C340" s="24"/>
      <c r="D340" s="157"/>
      <c r="E340" s="157"/>
      <c r="F340" s="157"/>
      <c r="G340" s="238"/>
      <c r="H340" s="48">
        <f>SUM(H338:H339)</f>
        <v>947</v>
      </c>
      <c r="I340" s="323">
        <f t="shared" si="73"/>
        <v>311.83</v>
      </c>
      <c r="J340" s="38"/>
      <c r="K340" s="524">
        <f t="shared" ref="K340:L340" si="74">K322+H340</f>
        <v>20190</v>
      </c>
      <c r="L340" s="514">
        <f t="shared" si="74"/>
        <v>6141.31</v>
      </c>
      <c r="M340" s="504"/>
      <c r="N340" s="506"/>
    </row>
    <row r="341">
      <c r="A341" s="185"/>
      <c r="B341" s="28"/>
      <c r="C341" s="24"/>
      <c r="D341" s="27"/>
      <c r="E341" s="27"/>
      <c r="F341" s="27"/>
      <c r="G341" s="28"/>
      <c r="H341" s="29"/>
      <c r="I341" s="197"/>
      <c r="J341" s="44"/>
      <c r="K341" s="504"/>
      <c r="L341" s="505"/>
      <c r="M341" s="504"/>
      <c r="N341" s="506"/>
    </row>
    <row r="342">
      <c r="A342" s="185"/>
      <c r="B342" s="28"/>
      <c r="C342" s="24"/>
      <c r="D342" s="27"/>
      <c r="E342" s="27"/>
      <c r="F342" s="27"/>
      <c r="G342" s="28"/>
      <c r="H342" s="48"/>
      <c r="I342" s="199"/>
      <c r="J342" s="343">
        <v>1.0</v>
      </c>
      <c r="K342" s="504"/>
      <c r="L342" s="505"/>
      <c r="M342" s="504"/>
      <c r="N342" s="506"/>
    </row>
    <row r="343">
      <c r="A343" s="185"/>
      <c r="B343" s="28"/>
      <c r="C343" s="24"/>
      <c r="D343" s="104"/>
      <c r="E343" s="104"/>
      <c r="F343" s="104"/>
      <c r="G343" s="105"/>
      <c r="H343" s="106"/>
      <c r="I343" s="199"/>
      <c r="J343" s="38"/>
      <c r="K343" s="504"/>
      <c r="L343" s="505"/>
      <c r="M343" s="504"/>
      <c r="N343" s="506"/>
    </row>
    <row r="344">
      <c r="A344" s="185"/>
      <c r="B344" s="28"/>
      <c r="C344" s="24"/>
      <c r="D344" s="104"/>
      <c r="E344" s="104"/>
      <c r="F344" s="104"/>
      <c r="G344" s="105"/>
      <c r="H344" s="171"/>
      <c r="I344" s="197"/>
      <c r="J344" s="38"/>
      <c r="K344" s="504"/>
      <c r="L344" s="505"/>
      <c r="M344" s="504"/>
      <c r="N344" s="506"/>
    </row>
    <row r="345">
      <c r="A345" s="185"/>
      <c r="B345" s="105"/>
      <c r="C345" s="103"/>
      <c r="D345" s="104"/>
      <c r="E345" s="104"/>
      <c r="F345" s="104"/>
      <c r="G345" s="105"/>
      <c r="H345" s="171"/>
      <c r="I345" s="197"/>
      <c r="J345" s="38"/>
      <c r="K345" s="504"/>
      <c r="L345" s="505"/>
      <c r="M345" s="504"/>
      <c r="N345" s="506"/>
    </row>
    <row r="346">
      <c r="A346" s="185"/>
      <c r="B346" s="105"/>
      <c r="C346" s="103"/>
      <c r="D346" s="104"/>
      <c r="E346" s="104"/>
      <c r="F346" s="104"/>
      <c r="G346" s="105"/>
      <c r="H346" s="171"/>
      <c r="I346" s="197"/>
      <c r="J346" s="38"/>
      <c r="K346" s="504"/>
      <c r="L346" s="505"/>
      <c r="M346" s="504"/>
      <c r="N346" s="506"/>
    </row>
    <row r="347">
      <c r="A347" s="185"/>
      <c r="B347" s="195">
        <v>56710.0</v>
      </c>
      <c r="C347" s="24">
        <v>4.0</v>
      </c>
      <c r="D347" s="27">
        <v>0.5833333333333334</v>
      </c>
      <c r="E347" s="27">
        <v>0.5833333333333334</v>
      </c>
      <c r="F347" s="27">
        <v>0.9986111111111111</v>
      </c>
      <c r="G347" s="28" t="s">
        <v>368</v>
      </c>
      <c r="H347" s="29">
        <v>509.0</v>
      </c>
      <c r="I347" s="58">
        <v>-635.17</v>
      </c>
      <c r="J347" s="31"/>
      <c r="K347" s="504"/>
      <c r="L347" s="505"/>
      <c r="M347" s="504"/>
      <c r="N347" s="506"/>
    </row>
    <row r="348">
      <c r="A348" s="185"/>
      <c r="B348" s="28">
        <v>55594.0</v>
      </c>
      <c r="C348" s="24">
        <v>1.0</v>
      </c>
      <c r="D348" s="157">
        <v>0.625</v>
      </c>
      <c r="E348" s="157"/>
      <c r="F348" s="157"/>
      <c r="G348" s="238" t="s">
        <v>21</v>
      </c>
      <c r="H348" s="29">
        <v>77.0</v>
      </c>
      <c r="I348" s="197">
        <f t="shared" ref="I348:I351" si="75">I347+H347</f>
        <v>-126.17</v>
      </c>
      <c r="J348" s="38"/>
      <c r="K348" s="504"/>
      <c r="L348" s="505"/>
      <c r="M348" s="504"/>
      <c r="N348" s="506"/>
    </row>
    <row r="349">
      <c r="A349" s="185"/>
      <c r="B349" s="28">
        <v>49992.0</v>
      </c>
      <c r="C349" s="24">
        <v>4.0</v>
      </c>
      <c r="D349" s="27">
        <v>0.75</v>
      </c>
      <c r="E349" s="27"/>
      <c r="F349" s="27"/>
      <c r="G349" s="28" t="s">
        <v>28</v>
      </c>
      <c r="H349" s="29">
        <v>310.0</v>
      </c>
      <c r="I349" s="197">
        <f t="shared" si="75"/>
        <v>-49.17</v>
      </c>
      <c r="J349" s="38"/>
      <c r="K349" s="504"/>
      <c r="L349" s="505"/>
      <c r="M349" s="504"/>
      <c r="N349" s="506"/>
    </row>
    <row r="350">
      <c r="A350" s="185"/>
      <c r="B350" s="28">
        <v>56468.0</v>
      </c>
      <c r="C350" s="24">
        <v>4.0</v>
      </c>
      <c r="D350" s="37">
        <v>0.9305555555555556</v>
      </c>
      <c r="E350" s="27"/>
      <c r="F350" s="27"/>
      <c r="G350" s="28" t="s">
        <v>21</v>
      </c>
      <c r="H350" s="29">
        <v>310.0</v>
      </c>
      <c r="I350" s="197">
        <f t="shared" si="75"/>
        <v>260.83</v>
      </c>
      <c r="J350" s="44">
        <v>2.0</v>
      </c>
      <c r="K350" s="504"/>
      <c r="L350" s="505"/>
      <c r="M350" s="524">
        <f t="shared" ref="M350:N350" si="76">M331+H351</f>
        <v>20720</v>
      </c>
      <c r="N350" s="506">
        <f t="shared" si="76"/>
        <v>6746.31</v>
      </c>
    </row>
    <row r="351">
      <c r="A351" s="185"/>
      <c r="B351" s="28"/>
      <c r="C351" s="24"/>
      <c r="D351" s="27"/>
      <c r="E351" s="27"/>
      <c r="F351" s="27"/>
      <c r="G351" s="28"/>
      <c r="H351" s="48">
        <f>SUM(H347:H350)</f>
        <v>1206</v>
      </c>
      <c r="I351" s="323">
        <f t="shared" si="75"/>
        <v>570.83</v>
      </c>
      <c r="J351" s="330"/>
      <c r="K351" s="504"/>
      <c r="L351" s="505"/>
      <c r="M351" s="504"/>
      <c r="N351" s="506"/>
    </row>
    <row r="352">
      <c r="A352" s="185"/>
      <c r="B352" s="28"/>
      <c r="C352" s="24"/>
      <c r="D352" s="27"/>
      <c r="E352" s="27"/>
      <c r="F352" s="27"/>
      <c r="G352" s="28"/>
      <c r="H352" s="48"/>
      <c r="I352" s="197"/>
      <c r="J352" s="38"/>
      <c r="K352" s="504"/>
      <c r="L352" s="505"/>
      <c r="M352" s="504"/>
      <c r="N352" s="506"/>
    </row>
    <row r="353">
      <c r="A353" s="185"/>
      <c r="B353" s="28"/>
      <c r="C353" s="24"/>
      <c r="D353" s="27"/>
      <c r="E353" s="27"/>
      <c r="F353" s="27"/>
      <c r="G353" s="28"/>
      <c r="H353" s="48"/>
      <c r="I353" s="170"/>
      <c r="J353" s="38"/>
      <c r="K353" s="504"/>
      <c r="L353" s="505"/>
      <c r="M353" s="504"/>
      <c r="N353" s="506"/>
    </row>
    <row r="354">
      <c r="A354" s="200"/>
      <c r="B354" s="75"/>
      <c r="C354" s="144"/>
      <c r="D354" s="162"/>
      <c r="E354" s="162"/>
      <c r="F354" s="162"/>
      <c r="G354" s="163"/>
      <c r="H354" s="145"/>
      <c r="I354" s="246"/>
      <c r="J354" s="253"/>
      <c r="K354" s="519"/>
      <c r="L354" s="520"/>
      <c r="M354" s="519"/>
      <c r="N354" s="521"/>
    </row>
    <row r="355">
      <c r="A355" s="316">
        <v>45892.0</v>
      </c>
      <c r="B355" s="85">
        <v>54084.0</v>
      </c>
      <c r="C355" s="125">
        <v>4.0</v>
      </c>
      <c r="D355" s="84">
        <v>0.4895833333333333</v>
      </c>
      <c r="E355" s="84">
        <v>0.4895833333333333</v>
      </c>
      <c r="F355" s="84">
        <v>0.91875</v>
      </c>
      <c r="G355" s="85" t="s">
        <v>306</v>
      </c>
      <c r="H355" s="158">
        <v>300.0</v>
      </c>
      <c r="I355" s="30">
        <v>-635.17</v>
      </c>
      <c r="J355" s="87"/>
      <c r="K355" s="504"/>
      <c r="L355" s="505"/>
      <c r="M355" s="504"/>
      <c r="N355" s="506"/>
    </row>
    <row r="356">
      <c r="A356" s="185"/>
      <c r="B356" s="238">
        <v>56710.0</v>
      </c>
      <c r="C356" s="239">
        <v>4.0</v>
      </c>
      <c r="D356" s="157">
        <v>0.5868055555555556</v>
      </c>
      <c r="E356" s="157"/>
      <c r="F356" s="157"/>
      <c r="G356" s="238" t="s">
        <v>368</v>
      </c>
      <c r="H356" s="377">
        <v>509.0</v>
      </c>
      <c r="I356" s="293">
        <f t="shared" ref="I356:I362" si="77">I355+H355</f>
        <v>-335.17</v>
      </c>
      <c r="J356" s="38"/>
      <c r="K356" s="504"/>
      <c r="L356" s="505"/>
      <c r="M356" s="504"/>
      <c r="N356" s="506"/>
    </row>
    <row r="357">
      <c r="A357" s="185"/>
      <c r="B357" s="28">
        <v>53066.0</v>
      </c>
      <c r="C357" s="24">
        <v>2.0</v>
      </c>
      <c r="D357" s="27">
        <v>0.6388888888888888</v>
      </c>
      <c r="E357" s="27"/>
      <c r="F357" s="27"/>
      <c r="G357" s="28" t="s">
        <v>21</v>
      </c>
      <c r="H357" s="29">
        <v>77.0</v>
      </c>
      <c r="I357" s="293">
        <f t="shared" si="77"/>
        <v>173.83</v>
      </c>
      <c r="J357" s="38"/>
      <c r="K357" s="504"/>
      <c r="L357" s="505"/>
      <c r="M357" s="504"/>
      <c r="N357" s="506"/>
    </row>
    <row r="358">
      <c r="A358" s="185"/>
      <c r="B358" s="28">
        <v>57024.0</v>
      </c>
      <c r="C358" s="24">
        <v>1.0</v>
      </c>
      <c r="D358" s="27">
        <v>0.7083333333333334</v>
      </c>
      <c r="E358" s="27"/>
      <c r="F358" s="27"/>
      <c r="G358" s="28" t="s">
        <v>130</v>
      </c>
      <c r="H358" s="29">
        <v>63.0</v>
      </c>
      <c r="I358" s="293">
        <f t="shared" si="77"/>
        <v>250.83</v>
      </c>
      <c r="J358" s="44">
        <v>1.0</v>
      </c>
      <c r="K358" s="504"/>
      <c r="L358" s="505"/>
      <c r="M358" s="504"/>
      <c r="N358" s="506"/>
    </row>
    <row r="359">
      <c r="A359" s="185"/>
      <c r="B359" s="28">
        <v>54574.0</v>
      </c>
      <c r="C359" s="24">
        <v>3.0</v>
      </c>
      <c r="D359" s="27">
        <v>0.7361111111111112</v>
      </c>
      <c r="E359" s="27"/>
      <c r="F359" s="27"/>
      <c r="G359" s="28" t="s">
        <v>21</v>
      </c>
      <c r="H359" s="29">
        <v>77.0</v>
      </c>
      <c r="I359" s="293">
        <f t="shared" si="77"/>
        <v>313.83</v>
      </c>
      <c r="J359" s="44"/>
      <c r="K359" s="504"/>
      <c r="L359" s="505"/>
      <c r="M359" s="504"/>
      <c r="N359" s="506"/>
    </row>
    <row r="360">
      <c r="A360" s="185"/>
      <c r="B360" s="28">
        <v>50182.0</v>
      </c>
      <c r="C360" s="24">
        <v>2.0</v>
      </c>
      <c r="D360" s="27">
        <v>0.8333333333333334</v>
      </c>
      <c r="E360" s="27"/>
      <c r="F360" s="27"/>
      <c r="G360" s="28" t="s">
        <v>28</v>
      </c>
      <c r="H360" s="29">
        <v>77.0</v>
      </c>
      <c r="I360" s="293">
        <f t="shared" si="77"/>
        <v>390.83</v>
      </c>
      <c r="J360" s="44"/>
      <c r="K360" s="504"/>
      <c r="L360" s="505"/>
      <c r="M360" s="504"/>
      <c r="N360" s="506"/>
    </row>
    <row r="361">
      <c r="A361" s="185"/>
      <c r="B361" s="28">
        <v>56891.0</v>
      </c>
      <c r="C361" s="24">
        <v>1.0</v>
      </c>
      <c r="D361" s="27">
        <v>0.9097222222222222</v>
      </c>
      <c r="E361" s="27"/>
      <c r="F361" s="27"/>
      <c r="G361" s="28" t="s">
        <v>28</v>
      </c>
      <c r="H361" s="29">
        <v>77.0</v>
      </c>
      <c r="I361" s="293">
        <f t="shared" si="77"/>
        <v>467.83</v>
      </c>
      <c r="J361" s="38"/>
      <c r="K361" s="524">
        <f t="shared" ref="K361:L361" si="78">K340+H362</f>
        <v>21370</v>
      </c>
      <c r="L361" s="514">
        <f t="shared" si="78"/>
        <v>6686.14</v>
      </c>
      <c r="M361" s="504"/>
      <c r="N361" s="506"/>
    </row>
    <row r="362">
      <c r="A362" s="185"/>
      <c r="B362" s="28"/>
      <c r="C362" s="24"/>
      <c r="D362" s="104"/>
      <c r="E362" s="104"/>
      <c r="F362" s="104"/>
      <c r="G362" s="105"/>
      <c r="H362" s="106">
        <f>SUM(H355:H361)</f>
        <v>1180</v>
      </c>
      <c r="I362" s="319">
        <f t="shared" si="77"/>
        <v>544.83</v>
      </c>
      <c r="J362" s="38"/>
      <c r="K362" s="504"/>
      <c r="L362" s="505"/>
      <c r="M362" s="504"/>
      <c r="N362" s="506"/>
    </row>
    <row r="363">
      <c r="A363" s="185"/>
      <c r="B363" s="105"/>
      <c r="C363" s="103"/>
      <c r="D363" s="104"/>
      <c r="E363" s="104"/>
      <c r="F363" s="104"/>
      <c r="G363" s="105"/>
      <c r="H363" s="171"/>
      <c r="I363" s="197"/>
      <c r="J363" s="38"/>
      <c r="K363" s="504"/>
      <c r="L363" s="505"/>
      <c r="M363" s="504"/>
      <c r="N363" s="506"/>
    </row>
    <row r="364">
      <c r="A364" s="185"/>
      <c r="B364" s="105"/>
      <c r="C364" s="103"/>
      <c r="D364" s="104"/>
      <c r="E364" s="104"/>
      <c r="F364" s="104"/>
      <c r="G364" s="105"/>
      <c r="H364" s="171"/>
      <c r="I364" s="197"/>
      <c r="J364" s="38"/>
      <c r="K364" s="504"/>
      <c r="L364" s="505"/>
      <c r="M364" s="504"/>
      <c r="N364" s="506"/>
    </row>
    <row r="365">
      <c r="A365" s="185"/>
      <c r="B365" s="195">
        <v>56468.0</v>
      </c>
      <c r="C365" s="24">
        <v>4.0</v>
      </c>
      <c r="D365" s="27">
        <v>0.3541666666666667</v>
      </c>
      <c r="E365" s="27">
        <v>0.3541666666666667</v>
      </c>
      <c r="F365" s="27">
        <v>0.6805555555555556</v>
      </c>
      <c r="G365" s="28" t="s">
        <v>18</v>
      </c>
      <c r="H365" s="29">
        <v>707.0</v>
      </c>
      <c r="I365" s="58">
        <v>-635.17</v>
      </c>
      <c r="J365" s="31"/>
      <c r="K365" s="504"/>
      <c r="L365" s="505"/>
      <c r="M365" s="504"/>
      <c r="N365" s="506"/>
    </row>
    <row r="366">
      <c r="A366" s="185"/>
      <c r="B366" s="28">
        <v>55165.0</v>
      </c>
      <c r="C366" s="24" t="s">
        <v>256</v>
      </c>
      <c r="D366" s="27">
        <v>0.625</v>
      </c>
      <c r="E366" s="27"/>
      <c r="F366" s="27"/>
      <c r="G366" s="28" t="s">
        <v>26</v>
      </c>
      <c r="H366" s="29">
        <v>77.0</v>
      </c>
      <c r="I366" s="197">
        <f t="shared" ref="I366:I367" si="79">I365+H365</f>
        <v>71.83</v>
      </c>
      <c r="J366" s="44" t="s">
        <v>365</v>
      </c>
      <c r="K366" s="504"/>
      <c r="L366" s="505"/>
      <c r="M366" s="504"/>
      <c r="N366" s="506"/>
    </row>
    <row r="367">
      <c r="A367" s="185"/>
      <c r="B367" s="28"/>
      <c r="C367" s="24"/>
      <c r="D367" s="27"/>
      <c r="E367" s="27"/>
      <c r="F367" s="27"/>
      <c r="G367" s="28"/>
      <c r="H367" s="48">
        <f>SUM(H365:H366)</f>
        <v>784</v>
      </c>
      <c r="I367" s="323">
        <f t="shared" si="79"/>
        <v>148.83</v>
      </c>
      <c r="J367" s="44" t="s">
        <v>369</v>
      </c>
      <c r="K367" s="504"/>
      <c r="L367" s="505"/>
      <c r="M367" s="504"/>
      <c r="N367" s="506"/>
    </row>
    <row r="368">
      <c r="A368" s="185"/>
      <c r="B368" s="28"/>
      <c r="C368" s="24"/>
      <c r="D368" s="27"/>
      <c r="E368" s="27"/>
      <c r="F368" s="27"/>
      <c r="G368" s="28"/>
      <c r="H368" s="29"/>
      <c r="I368" s="197"/>
      <c r="J368" s="44"/>
      <c r="K368" s="504"/>
      <c r="L368" s="505"/>
      <c r="M368" s="504"/>
      <c r="N368" s="506"/>
    </row>
    <row r="369">
      <c r="A369" s="185"/>
      <c r="B369" s="28"/>
      <c r="C369" s="24"/>
      <c r="D369" s="27"/>
      <c r="E369" s="27"/>
      <c r="F369" s="27"/>
      <c r="G369" s="28"/>
      <c r="H369" s="48"/>
      <c r="I369" s="199"/>
      <c r="J369" s="44">
        <v>2.0</v>
      </c>
      <c r="K369" s="504"/>
      <c r="L369" s="505"/>
      <c r="M369" s="524">
        <f t="shared" ref="M369:N369" si="80">M350+H367</f>
        <v>21504</v>
      </c>
      <c r="N369" s="506">
        <f t="shared" si="80"/>
        <v>6895.14</v>
      </c>
    </row>
    <row r="370">
      <c r="A370" s="185"/>
      <c r="B370" s="28"/>
      <c r="C370" s="24"/>
      <c r="D370" s="27"/>
      <c r="E370" s="27"/>
      <c r="F370" s="27"/>
      <c r="G370" s="28"/>
      <c r="H370" s="29"/>
      <c r="I370" s="191"/>
      <c r="J370" s="44"/>
      <c r="K370" s="504"/>
      <c r="L370" s="505"/>
      <c r="M370" s="504"/>
      <c r="N370" s="506"/>
    </row>
    <row r="371">
      <c r="A371" s="185"/>
      <c r="B371" s="28"/>
      <c r="C371" s="24"/>
      <c r="D371" s="27"/>
      <c r="E371" s="27"/>
      <c r="F371" s="27"/>
      <c r="G371" s="28"/>
      <c r="H371" s="29"/>
      <c r="I371" s="170"/>
      <c r="J371" s="38"/>
      <c r="K371" s="504"/>
      <c r="L371" s="505"/>
      <c r="M371" s="504"/>
      <c r="N371" s="506"/>
    </row>
    <row r="372">
      <c r="A372" s="185"/>
      <c r="B372" s="28"/>
      <c r="C372" s="24"/>
      <c r="D372" s="27"/>
      <c r="E372" s="27"/>
      <c r="F372" s="27"/>
      <c r="G372" s="28"/>
      <c r="H372" s="48"/>
      <c r="I372" s="170"/>
      <c r="J372" s="38"/>
      <c r="K372" s="504"/>
      <c r="L372" s="505"/>
      <c r="M372" s="504"/>
      <c r="N372" s="506"/>
    </row>
    <row r="373">
      <c r="A373" s="200"/>
      <c r="B373" s="75"/>
      <c r="C373" s="144"/>
      <c r="D373" s="162"/>
      <c r="E373" s="162"/>
      <c r="F373" s="162"/>
      <c r="G373" s="163"/>
      <c r="H373" s="145"/>
      <c r="I373" s="246"/>
      <c r="J373" s="253"/>
      <c r="K373" s="519"/>
      <c r="L373" s="520"/>
      <c r="M373" s="519"/>
      <c r="N373" s="521"/>
    </row>
    <row r="374">
      <c r="A374" s="316">
        <v>45893.0</v>
      </c>
      <c r="B374" s="28" t="s">
        <v>370</v>
      </c>
      <c r="C374" s="24">
        <v>6.0</v>
      </c>
      <c r="D374" s="27">
        <v>0.4444444444444444</v>
      </c>
      <c r="E374" s="27">
        <v>0.4444444444444444</v>
      </c>
      <c r="F374" s="26">
        <v>0.9472222222222222</v>
      </c>
      <c r="G374" s="28" t="s">
        <v>371</v>
      </c>
      <c r="H374" s="29">
        <f>40+44+44</f>
        <v>128</v>
      </c>
      <c r="I374" s="30">
        <v>-635.17</v>
      </c>
      <c r="J374" s="87"/>
      <c r="K374" s="504"/>
      <c r="L374" s="505"/>
      <c r="M374" s="504"/>
      <c r="N374" s="506"/>
    </row>
    <row r="375">
      <c r="A375" s="185"/>
      <c r="B375" s="28">
        <v>49926.0</v>
      </c>
      <c r="C375" s="24">
        <v>2.0</v>
      </c>
      <c r="D375" s="27">
        <v>0.5590277777777778</v>
      </c>
      <c r="E375" s="27"/>
      <c r="F375" s="27"/>
      <c r="G375" s="28" t="s">
        <v>130</v>
      </c>
      <c r="H375" s="129">
        <v>63.0</v>
      </c>
      <c r="I375" s="197">
        <f t="shared" ref="I375:I379" si="81">I374+H374</f>
        <v>-507.17</v>
      </c>
      <c r="J375" s="38"/>
      <c r="K375" s="504"/>
      <c r="L375" s="505"/>
      <c r="M375" s="504"/>
      <c r="N375" s="506"/>
    </row>
    <row r="376">
      <c r="A376" s="185"/>
      <c r="B376" s="28">
        <v>47485.0</v>
      </c>
      <c r="C376" s="24">
        <v>6.0</v>
      </c>
      <c r="D376" s="27">
        <v>0.7673611111111112</v>
      </c>
      <c r="E376" s="27"/>
      <c r="F376" s="27"/>
      <c r="G376" s="28" t="s">
        <v>28</v>
      </c>
      <c r="H376" s="29">
        <v>310.0</v>
      </c>
      <c r="I376" s="197">
        <f t="shared" si="81"/>
        <v>-444.17</v>
      </c>
      <c r="J376" s="38"/>
      <c r="K376" s="504"/>
      <c r="L376" s="505"/>
      <c r="M376" s="504"/>
      <c r="N376" s="506"/>
    </row>
    <row r="377">
      <c r="A377" s="185"/>
      <c r="B377" s="28">
        <v>49564.0</v>
      </c>
      <c r="C377" s="24">
        <v>4.0</v>
      </c>
      <c r="D377" s="27">
        <v>0.8159722222222222</v>
      </c>
      <c r="E377" s="27"/>
      <c r="F377" s="27"/>
      <c r="G377" s="28" t="s">
        <v>21</v>
      </c>
      <c r="H377" s="29">
        <v>310.0</v>
      </c>
      <c r="I377" s="197">
        <f t="shared" si="81"/>
        <v>-134.17</v>
      </c>
      <c r="J377" s="44">
        <v>1.0</v>
      </c>
      <c r="K377" s="504"/>
      <c r="L377" s="505"/>
      <c r="M377" s="504"/>
      <c r="N377" s="506"/>
    </row>
    <row r="378">
      <c r="A378" s="185"/>
      <c r="B378" s="28" t="s">
        <v>372</v>
      </c>
      <c r="C378" s="24">
        <v>6.0</v>
      </c>
      <c r="D378" s="27">
        <v>0.9097222222222222</v>
      </c>
      <c r="E378" s="27"/>
      <c r="F378" s="27"/>
      <c r="G378" s="28" t="s">
        <v>198</v>
      </c>
      <c r="H378" s="29">
        <f>77*2</f>
        <v>154</v>
      </c>
      <c r="I378" s="197">
        <f t="shared" si="81"/>
        <v>175.83</v>
      </c>
      <c r="J378" s="38"/>
      <c r="K378" s="504"/>
      <c r="L378" s="505"/>
      <c r="M378" s="504"/>
      <c r="N378" s="506"/>
    </row>
    <row r="379">
      <c r="A379" s="185"/>
      <c r="B379" s="28"/>
      <c r="C379" s="24"/>
      <c r="D379" s="104"/>
      <c r="E379" s="104"/>
      <c r="F379" s="104"/>
      <c r="G379" s="105"/>
      <c r="H379" s="106">
        <f>SUM(H374:H378)</f>
        <v>965</v>
      </c>
      <c r="I379" s="323">
        <f t="shared" si="81"/>
        <v>329.83</v>
      </c>
      <c r="J379" s="38"/>
      <c r="K379" s="524">
        <f t="shared" ref="K379:L379" si="82">K361+H379</f>
        <v>22335</v>
      </c>
      <c r="L379" s="514">
        <f t="shared" si="82"/>
        <v>7015.97</v>
      </c>
      <c r="M379" s="504"/>
      <c r="N379" s="506"/>
    </row>
    <row r="380">
      <c r="A380" s="185"/>
      <c r="B380" s="105"/>
      <c r="C380" s="103"/>
      <c r="D380" s="104"/>
      <c r="E380" s="104"/>
      <c r="F380" s="104"/>
      <c r="G380" s="105"/>
      <c r="H380" s="171"/>
      <c r="I380" s="197"/>
      <c r="J380" s="38"/>
      <c r="K380" s="504"/>
      <c r="L380" s="505"/>
      <c r="M380" s="504"/>
      <c r="N380" s="506"/>
    </row>
    <row r="381">
      <c r="A381" s="185"/>
      <c r="B381" s="105"/>
      <c r="C381" s="103"/>
      <c r="D381" s="104"/>
      <c r="E381" s="104"/>
      <c r="F381" s="104"/>
      <c r="G381" s="105"/>
      <c r="H381" s="171"/>
      <c r="I381" s="197"/>
      <c r="J381" s="369"/>
      <c r="K381" s="504"/>
      <c r="L381" s="505"/>
      <c r="M381" s="504"/>
      <c r="N381" s="506"/>
    </row>
    <row r="382">
      <c r="A382" s="185"/>
      <c r="B382" s="370">
        <v>56084.0</v>
      </c>
      <c r="C382" s="239">
        <v>4.0</v>
      </c>
      <c r="D382" s="157">
        <v>0.375</v>
      </c>
      <c r="E382" s="157">
        <v>0.375</v>
      </c>
      <c r="F382" s="157">
        <v>0.7770833333333333</v>
      </c>
      <c r="G382" s="238" t="s">
        <v>54</v>
      </c>
      <c r="H382" s="93">
        <v>793.0</v>
      </c>
      <c r="I382" s="58">
        <v>-635.17</v>
      </c>
      <c r="J382" s="284"/>
      <c r="K382" s="504"/>
      <c r="L382" s="505"/>
      <c r="M382" s="504"/>
      <c r="N382" s="506"/>
    </row>
    <row r="383">
      <c r="A383" s="185"/>
      <c r="B383" s="238">
        <v>57392.0</v>
      </c>
      <c r="C383" s="239">
        <v>5.0</v>
      </c>
      <c r="D383" s="157">
        <v>0.75</v>
      </c>
      <c r="E383" s="157"/>
      <c r="F383" s="157"/>
      <c r="G383" s="238" t="s">
        <v>203</v>
      </c>
      <c r="H383" s="93">
        <v>206.0</v>
      </c>
      <c r="I383" s="58">
        <f t="shared" ref="I383:I384" si="83">I382+H382</f>
        <v>157.83</v>
      </c>
      <c r="J383" s="284"/>
      <c r="K383" s="504"/>
      <c r="L383" s="505"/>
      <c r="M383" s="504"/>
      <c r="N383" s="506"/>
    </row>
    <row r="384">
      <c r="A384" s="185"/>
      <c r="B384" s="28"/>
      <c r="C384" s="24"/>
      <c r="D384" s="27"/>
      <c r="E384" s="27"/>
      <c r="F384" s="27"/>
      <c r="G384" s="28"/>
      <c r="H384" s="132">
        <f>SUM(H382:H383)</f>
        <v>999</v>
      </c>
      <c r="I384" s="320">
        <f t="shared" si="83"/>
        <v>363.83</v>
      </c>
      <c r="J384" s="284"/>
      <c r="K384" s="504"/>
      <c r="L384" s="505"/>
      <c r="M384" s="504"/>
      <c r="N384" s="506"/>
    </row>
    <row r="385">
      <c r="A385" s="185"/>
      <c r="B385" s="28"/>
      <c r="C385" s="24"/>
      <c r="D385" s="27"/>
      <c r="E385" s="27"/>
      <c r="F385" s="27"/>
      <c r="G385" s="28"/>
      <c r="H385" s="129"/>
      <c r="I385" s="53"/>
      <c r="J385" s="372"/>
      <c r="K385" s="504"/>
      <c r="L385" s="505"/>
      <c r="M385" s="524">
        <f t="shared" ref="M385:N385" si="84">M369+H384</f>
        <v>22503</v>
      </c>
      <c r="N385" s="506">
        <f t="shared" si="84"/>
        <v>7258.97</v>
      </c>
    </row>
    <row r="386">
      <c r="A386" s="185"/>
      <c r="B386" s="28"/>
      <c r="C386" s="24"/>
      <c r="D386" s="27"/>
      <c r="E386" s="27"/>
      <c r="F386" s="27"/>
      <c r="G386" s="28"/>
      <c r="H386" s="129"/>
      <c r="I386" s="58"/>
      <c r="J386" s="174"/>
      <c r="K386" s="504"/>
      <c r="L386" s="505"/>
      <c r="M386" s="504"/>
      <c r="N386" s="506"/>
    </row>
    <row r="387">
      <c r="A387" s="185"/>
      <c r="B387" s="28"/>
      <c r="C387" s="24"/>
      <c r="D387" s="27"/>
      <c r="E387" s="27"/>
      <c r="F387" s="27"/>
      <c r="G387" s="28"/>
      <c r="H387" s="129"/>
      <c r="I387" s="58"/>
      <c r="J387" s="174">
        <v>2.0</v>
      </c>
      <c r="K387" s="504"/>
      <c r="L387" s="505"/>
      <c r="M387" s="504"/>
      <c r="N387" s="506"/>
    </row>
    <row r="388">
      <c r="A388" s="185"/>
      <c r="B388" s="28"/>
      <c r="C388" s="24"/>
      <c r="D388" s="27"/>
      <c r="E388" s="27"/>
      <c r="F388" s="27"/>
      <c r="G388" s="28"/>
      <c r="H388" s="129"/>
      <c r="I388" s="58"/>
      <c r="J388" s="174"/>
      <c r="K388" s="504"/>
      <c r="L388" s="505"/>
      <c r="M388" s="504"/>
      <c r="N388" s="506"/>
    </row>
    <row r="389">
      <c r="A389" s="185"/>
      <c r="B389" s="28"/>
      <c r="C389" s="24"/>
      <c r="D389" s="27"/>
      <c r="E389" s="27"/>
      <c r="F389" s="27"/>
      <c r="G389" s="28"/>
      <c r="H389" s="48"/>
      <c r="I389" s="69"/>
      <c r="J389" s="44"/>
      <c r="K389" s="504"/>
      <c r="L389" s="505"/>
      <c r="M389" s="504"/>
      <c r="N389" s="506"/>
    </row>
    <row r="390">
      <c r="A390" s="185"/>
      <c r="B390" s="28"/>
      <c r="C390" s="24"/>
      <c r="D390" s="27"/>
      <c r="E390" s="27"/>
      <c r="F390" s="27"/>
      <c r="G390" s="28"/>
      <c r="H390" s="29"/>
      <c r="I390" s="170"/>
      <c r="J390" s="38"/>
      <c r="K390" s="504"/>
      <c r="L390" s="505"/>
      <c r="M390" s="504"/>
      <c r="N390" s="506"/>
    </row>
    <row r="391">
      <c r="A391" s="185"/>
      <c r="B391" s="28"/>
      <c r="C391" s="24"/>
      <c r="D391" s="27"/>
      <c r="E391" s="27"/>
      <c r="F391" s="27"/>
      <c r="G391" s="28"/>
      <c r="H391" s="48"/>
      <c r="I391" s="170"/>
      <c r="J391" s="38"/>
      <c r="K391" s="504"/>
      <c r="L391" s="505"/>
      <c r="M391" s="504"/>
      <c r="N391" s="506"/>
    </row>
    <row r="392">
      <c r="A392" s="200"/>
      <c r="B392" s="75"/>
      <c r="C392" s="144"/>
      <c r="D392" s="162"/>
      <c r="E392" s="162"/>
      <c r="F392" s="162"/>
      <c r="G392" s="163"/>
      <c r="H392" s="145"/>
      <c r="I392" s="246"/>
      <c r="J392" s="253"/>
      <c r="K392" s="519"/>
      <c r="L392" s="520"/>
      <c r="M392" s="519"/>
      <c r="N392" s="521"/>
    </row>
    <row r="393">
      <c r="A393" s="316">
        <v>45894.0</v>
      </c>
      <c r="B393" s="85">
        <v>56084.0</v>
      </c>
      <c r="C393" s="125">
        <v>4.0</v>
      </c>
      <c r="D393" s="281">
        <v>0.375</v>
      </c>
      <c r="E393" s="84">
        <v>0.375</v>
      </c>
      <c r="F393" s="84">
        <v>0.825</v>
      </c>
      <c r="G393" s="85" t="s">
        <v>373</v>
      </c>
      <c r="H393" s="158">
        <v>707.0</v>
      </c>
      <c r="I393" s="30">
        <v>-635.17</v>
      </c>
      <c r="J393" s="87"/>
      <c r="K393" s="504"/>
      <c r="L393" s="505"/>
      <c r="M393" s="504"/>
      <c r="N393" s="506"/>
    </row>
    <row r="394">
      <c r="A394" s="185"/>
      <c r="B394" s="28">
        <v>56500.0</v>
      </c>
      <c r="C394" s="24">
        <v>2.0</v>
      </c>
      <c r="D394" s="27">
        <v>0.6527777777777778</v>
      </c>
      <c r="E394" s="27"/>
      <c r="F394" s="27"/>
      <c r="G394" s="28" t="s">
        <v>134</v>
      </c>
      <c r="H394" s="29">
        <v>77.0</v>
      </c>
      <c r="I394" s="58">
        <v>71.83</v>
      </c>
      <c r="J394" s="38"/>
      <c r="K394" s="504"/>
      <c r="L394" s="505"/>
      <c r="M394" s="504"/>
      <c r="N394" s="506"/>
    </row>
    <row r="395">
      <c r="A395" s="185"/>
      <c r="B395" s="28">
        <v>57157.0</v>
      </c>
      <c r="C395" s="24">
        <v>2.0</v>
      </c>
      <c r="D395" s="27">
        <v>0.7638888888888888</v>
      </c>
      <c r="E395" s="27"/>
      <c r="F395" s="27"/>
      <c r="G395" s="28" t="s">
        <v>134</v>
      </c>
      <c r="H395" s="29">
        <v>77.0</v>
      </c>
      <c r="I395" s="58">
        <v>148.83</v>
      </c>
      <c r="J395" s="38"/>
      <c r="K395" s="504"/>
      <c r="L395" s="505"/>
      <c r="M395" s="504"/>
      <c r="N395" s="506"/>
    </row>
    <row r="396">
      <c r="A396" s="185"/>
      <c r="B396" s="28"/>
      <c r="C396" s="24"/>
      <c r="D396" s="27"/>
      <c r="E396" s="27"/>
      <c r="F396" s="27"/>
      <c r="G396" s="28"/>
      <c r="H396" s="48">
        <v>861.0</v>
      </c>
      <c r="I396" s="320">
        <v>225.83</v>
      </c>
      <c r="J396" s="44">
        <v>1.0</v>
      </c>
      <c r="K396" s="524">
        <f t="shared" ref="K396:L396" si="85">K379+H396</f>
        <v>23196</v>
      </c>
      <c r="L396" s="514">
        <f t="shared" si="85"/>
        <v>7241.8</v>
      </c>
      <c r="M396" s="504"/>
      <c r="N396" s="506"/>
    </row>
    <row r="397">
      <c r="A397" s="185"/>
      <c r="B397" s="28"/>
      <c r="C397" s="24"/>
      <c r="D397" s="27"/>
      <c r="E397" s="27"/>
      <c r="F397" s="27"/>
      <c r="G397" s="28"/>
      <c r="H397" s="29"/>
      <c r="I397" s="197"/>
      <c r="J397" s="38"/>
      <c r="K397" s="526"/>
      <c r="L397" s="527"/>
      <c r="M397" s="526"/>
      <c r="N397" s="528"/>
    </row>
    <row r="398">
      <c r="A398" s="185"/>
      <c r="B398" s="28"/>
      <c r="C398" s="24"/>
      <c r="D398" s="27"/>
      <c r="E398" s="27"/>
      <c r="F398" s="27"/>
      <c r="G398" s="28"/>
      <c r="H398" s="29"/>
      <c r="I398" s="197"/>
      <c r="J398" s="44"/>
      <c r="K398" s="504"/>
      <c r="L398" s="505"/>
      <c r="M398" s="504"/>
      <c r="N398" s="506"/>
    </row>
    <row r="399">
      <c r="A399" s="185"/>
      <c r="B399" s="28"/>
      <c r="C399" s="24"/>
      <c r="D399" s="27"/>
      <c r="E399" s="27"/>
      <c r="F399" s="27"/>
      <c r="G399" s="28"/>
      <c r="H399" s="29"/>
      <c r="I399" s="197"/>
      <c r="J399" s="38"/>
      <c r="K399" s="504"/>
      <c r="L399" s="505"/>
      <c r="M399" s="504"/>
      <c r="N399" s="506"/>
    </row>
    <row r="400">
      <c r="A400" s="185"/>
      <c r="B400" s="28"/>
      <c r="C400" s="24"/>
      <c r="D400" s="104"/>
      <c r="E400" s="104"/>
      <c r="F400" s="104"/>
      <c r="G400" s="105"/>
      <c r="H400" s="106"/>
      <c r="I400" s="199"/>
      <c r="J400" s="38"/>
      <c r="K400" s="504"/>
      <c r="L400" s="505"/>
      <c r="M400" s="504"/>
      <c r="N400" s="506"/>
    </row>
    <row r="401">
      <c r="A401" s="185"/>
      <c r="B401" s="105"/>
      <c r="C401" s="103"/>
      <c r="D401" s="104"/>
      <c r="E401" s="104"/>
      <c r="F401" s="104"/>
      <c r="G401" s="105"/>
      <c r="H401" s="171"/>
      <c r="I401" s="197"/>
      <c r="J401" s="38"/>
      <c r="K401" s="504"/>
      <c r="L401" s="505"/>
      <c r="M401" s="504"/>
      <c r="N401" s="506"/>
    </row>
    <row r="402">
      <c r="A402" s="185"/>
      <c r="B402" s="105"/>
      <c r="C402" s="103"/>
      <c r="D402" s="104"/>
      <c r="E402" s="104"/>
      <c r="F402" s="104"/>
      <c r="G402" s="105"/>
      <c r="H402" s="171"/>
      <c r="I402" s="197"/>
      <c r="J402" s="38"/>
      <c r="K402" s="504"/>
      <c r="L402" s="505"/>
      <c r="M402" s="504"/>
      <c r="N402" s="506"/>
    </row>
    <row r="403">
      <c r="A403" s="185"/>
      <c r="B403" s="195">
        <v>52923.0</v>
      </c>
      <c r="C403" s="24">
        <v>10.0</v>
      </c>
      <c r="D403" s="27">
        <v>0.3125</v>
      </c>
      <c r="E403" s="27">
        <v>0.3125</v>
      </c>
      <c r="F403" s="27">
        <v>0.7375</v>
      </c>
      <c r="G403" s="28" t="s">
        <v>148</v>
      </c>
      <c r="H403" s="29">
        <v>310.0</v>
      </c>
      <c r="I403" s="30">
        <v>-635.17</v>
      </c>
      <c r="J403" s="31"/>
      <c r="K403" s="526"/>
      <c r="L403" s="527"/>
      <c r="M403" s="526"/>
      <c r="N403" s="528"/>
    </row>
    <row r="404">
      <c r="A404" s="185"/>
      <c r="B404" s="28" t="s">
        <v>374</v>
      </c>
      <c r="C404" s="24">
        <v>6.0</v>
      </c>
      <c r="D404" s="27">
        <v>0.4270833333333333</v>
      </c>
      <c r="E404" s="27"/>
      <c r="F404" s="27"/>
      <c r="G404" s="28" t="s">
        <v>146</v>
      </c>
      <c r="H404" s="29">
        <v>189.0</v>
      </c>
      <c r="I404" s="150">
        <v>-325.17</v>
      </c>
      <c r="J404" s="38"/>
      <c r="K404" s="526"/>
      <c r="L404" s="527"/>
      <c r="M404" s="526"/>
      <c r="N404" s="528"/>
    </row>
    <row r="405">
      <c r="A405" s="185"/>
      <c r="B405" s="28">
        <v>55034.0</v>
      </c>
      <c r="C405" s="24">
        <v>1.0</v>
      </c>
      <c r="D405" s="27">
        <v>0.4479166666666667</v>
      </c>
      <c r="E405" s="27"/>
      <c r="F405" s="27"/>
      <c r="G405" s="28" t="s">
        <v>148</v>
      </c>
      <c r="H405" s="29">
        <v>77.0</v>
      </c>
      <c r="I405" s="150">
        <v>-136.17</v>
      </c>
      <c r="J405" s="38"/>
      <c r="K405" s="504"/>
      <c r="L405" s="505"/>
      <c r="M405" s="504"/>
      <c r="N405" s="506"/>
    </row>
    <row r="406">
      <c r="A406" s="185"/>
      <c r="B406" s="28">
        <v>53902.0</v>
      </c>
      <c r="C406" s="24">
        <v>4.0</v>
      </c>
      <c r="D406" s="27">
        <v>0.625</v>
      </c>
      <c r="E406" s="27"/>
      <c r="F406" s="27"/>
      <c r="G406" s="28" t="s">
        <v>363</v>
      </c>
      <c r="H406" s="29">
        <v>154.0</v>
      </c>
      <c r="I406" s="150">
        <v>-59.17</v>
      </c>
      <c r="J406" s="44"/>
      <c r="K406" s="504"/>
      <c r="L406" s="505"/>
      <c r="M406" s="524">
        <f t="shared" ref="M406:N406" si="86">M385+H408</f>
        <v>23321</v>
      </c>
      <c r="N406" s="506">
        <f t="shared" si="86"/>
        <v>7441.8</v>
      </c>
    </row>
    <row r="407">
      <c r="A407" s="185"/>
      <c r="B407" s="28">
        <v>48960.0</v>
      </c>
      <c r="C407" s="24">
        <v>4.0</v>
      </c>
      <c r="D407" s="27">
        <v>0.7291666666666666</v>
      </c>
      <c r="E407" s="27"/>
      <c r="F407" s="27"/>
      <c r="G407" s="28" t="s">
        <v>375</v>
      </c>
      <c r="H407" s="29">
        <v>88.0</v>
      </c>
      <c r="I407" s="150">
        <v>94.83</v>
      </c>
      <c r="J407" s="44">
        <v>2.0</v>
      </c>
      <c r="K407" s="504"/>
      <c r="L407" s="505"/>
      <c r="M407" s="504"/>
      <c r="N407" s="506"/>
    </row>
    <row r="408">
      <c r="A408" s="185"/>
      <c r="B408" s="28"/>
      <c r="C408" s="24"/>
      <c r="D408" s="27"/>
      <c r="E408" s="27"/>
      <c r="F408" s="27"/>
      <c r="G408" s="28"/>
      <c r="H408" s="48">
        <v>818.0</v>
      </c>
      <c r="I408" s="375">
        <v>182.83</v>
      </c>
      <c r="J408" s="44"/>
      <c r="K408" s="504"/>
      <c r="L408" s="505"/>
      <c r="M408" s="504"/>
      <c r="N408" s="506"/>
    </row>
    <row r="409">
      <c r="A409" s="185"/>
      <c r="B409" s="28"/>
      <c r="C409" s="24"/>
      <c r="D409" s="27"/>
      <c r="E409" s="27"/>
      <c r="F409" s="27"/>
      <c r="G409" s="28"/>
      <c r="H409" s="29"/>
      <c r="I409" s="170"/>
      <c r="J409" s="38"/>
      <c r="K409" s="504"/>
      <c r="L409" s="505"/>
      <c r="M409" s="504"/>
      <c r="N409" s="506"/>
    </row>
    <row r="410">
      <c r="A410" s="185"/>
      <c r="B410" s="28"/>
      <c r="C410" s="24"/>
      <c r="D410" s="27"/>
      <c r="E410" s="27"/>
      <c r="F410" s="27"/>
      <c r="G410" s="28"/>
      <c r="H410" s="48"/>
      <c r="I410" s="170"/>
      <c r="J410" s="38"/>
      <c r="K410" s="504"/>
      <c r="L410" s="505"/>
      <c r="M410" s="504"/>
      <c r="N410" s="506"/>
    </row>
    <row r="411">
      <c r="A411" s="200"/>
      <c r="B411" s="75"/>
      <c r="C411" s="144"/>
      <c r="D411" s="162"/>
      <c r="E411" s="162"/>
      <c r="F411" s="162"/>
      <c r="G411" s="163"/>
      <c r="H411" s="145"/>
      <c r="I411" s="246"/>
      <c r="J411" s="253"/>
      <c r="K411" s="519"/>
      <c r="L411" s="520"/>
      <c r="M411" s="519"/>
      <c r="N411" s="521"/>
    </row>
    <row r="412">
      <c r="A412" s="316">
        <v>45895.0</v>
      </c>
      <c r="B412" s="85">
        <v>56084.0</v>
      </c>
      <c r="C412" s="125">
        <v>4.0</v>
      </c>
      <c r="D412" s="84">
        <v>0.375</v>
      </c>
      <c r="E412" s="84">
        <v>0.375</v>
      </c>
      <c r="F412" s="84">
        <v>0.7916666666666666</v>
      </c>
      <c r="G412" s="85" t="s">
        <v>373</v>
      </c>
      <c r="H412" s="158">
        <v>707.0</v>
      </c>
      <c r="I412" s="30">
        <v>-635.17</v>
      </c>
      <c r="J412" s="87"/>
      <c r="K412" s="504"/>
      <c r="L412" s="505"/>
      <c r="M412" s="504"/>
      <c r="N412" s="506"/>
    </row>
    <row r="413">
      <c r="A413" s="185"/>
      <c r="B413" s="28">
        <v>56830.0</v>
      </c>
      <c r="C413" s="24">
        <v>2.0</v>
      </c>
      <c r="D413" s="27">
        <v>0.6840277777777778</v>
      </c>
      <c r="E413" s="27"/>
      <c r="F413" s="27"/>
      <c r="G413" s="28" t="s">
        <v>134</v>
      </c>
      <c r="H413" s="29">
        <v>77.0</v>
      </c>
      <c r="I413" s="58">
        <v>71.83</v>
      </c>
      <c r="J413" s="38"/>
      <c r="K413" s="504"/>
      <c r="L413" s="505"/>
      <c r="M413" s="504"/>
      <c r="N413" s="506"/>
    </row>
    <row r="414">
      <c r="A414" s="185"/>
      <c r="B414" s="28">
        <v>54900.0</v>
      </c>
      <c r="C414" s="24">
        <v>2.0</v>
      </c>
      <c r="D414" s="27">
        <v>0.7604166666666666</v>
      </c>
      <c r="E414" s="27"/>
      <c r="F414" s="27"/>
      <c r="G414" s="28" t="s">
        <v>134</v>
      </c>
      <c r="H414" s="29">
        <v>77.0</v>
      </c>
      <c r="I414" s="58">
        <v>148.83</v>
      </c>
      <c r="J414" s="38"/>
      <c r="K414" s="504"/>
      <c r="L414" s="505"/>
      <c r="M414" s="504"/>
      <c r="N414" s="506"/>
    </row>
    <row r="415">
      <c r="A415" s="185"/>
      <c r="B415" s="28"/>
      <c r="C415" s="24"/>
      <c r="D415" s="27"/>
      <c r="E415" s="27"/>
      <c r="F415" s="27"/>
      <c r="G415" s="28"/>
      <c r="H415" s="48">
        <v>861.0</v>
      </c>
      <c r="I415" s="320">
        <v>225.83</v>
      </c>
      <c r="J415" s="44">
        <v>1.0</v>
      </c>
      <c r="K415" s="556">
        <f t="shared" ref="K415:L415" si="87">K396+H415</f>
        <v>24057</v>
      </c>
      <c r="L415" s="557">
        <f t="shared" si="87"/>
        <v>7467.63</v>
      </c>
      <c r="M415" s="526"/>
      <c r="N415" s="528"/>
    </row>
    <row r="416">
      <c r="A416" s="185"/>
      <c r="B416" s="28"/>
      <c r="C416" s="24"/>
      <c r="D416" s="27"/>
      <c r="E416" s="27"/>
      <c r="F416" s="27"/>
      <c r="G416" s="28"/>
      <c r="H416" s="48"/>
      <c r="I416" s="53"/>
      <c r="J416" s="44"/>
      <c r="K416" s="504"/>
      <c r="L416" s="505"/>
      <c r="M416" s="504"/>
      <c r="N416" s="506"/>
    </row>
    <row r="417">
      <c r="A417" s="185"/>
      <c r="B417" s="28"/>
      <c r="C417" s="24"/>
      <c r="D417" s="27"/>
      <c r="E417" s="27"/>
      <c r="F417" s="27"/>
      <c r="G417" s="28"/>
      <c r="H417" s="48"/>
      <c r="I417" s="58"/>
      <c r="J417" s="38"/>
      <c r="K417" s="504"/>
      <c r="L417" s="505"/>
      <c r="M417" s="504"/>
      <c r="N417" s="506"/>
    </row>
    <row r="418">
      <c r="A418" s="185"/>
      <c r="B418" s="28"/>
      <c r="C418" s="24"/>
      <c r="D418" s="104"/>
      <c r="E418" s="104"/>
      <c r="F418" s="104"/>
      <c r="G418" s="105"/>
      <c r="H418" s="171"/>
      <c r="I418" s="197"/>
      <c r="J418" s="38"/>
      <c r="K418" s="504"/>
      <c r="L418" s="505"/>
      <c r="M418" s="504"/>
      <c r="N418" s="506"/>
    </row>
    <row r="419">
      <c r="A419" s="185"/>
      <c r="B419" s="105"/>
      <c r="C419" s="103"/>
      <c r="D419" s="104"/>
      <c r="E419" s="104"/>
      <c r="F419" s="104"/>
      <c r="G419" s="105"/>
      <c r="H419" s="171"/>
      <c r="I419" s="197"/>
      <c r="J419" s="38"/>
      <c r="K419" s="504"/>
      <c r="L419" s="505"/>
      <c r="M419" s="504"/>
      <c r="N419" s="506"/>
    </row>
    <row r="420">
      <c r="A420" s="185"/>
      <c r="B420" s="105"/>
      <c r="C420" s="103"/>
      <c r="D420" s="104"/>
      <c r="E420" s="104"/>
      <c r="F420" s="104"/>
      <c r="G420" s="105"/>
      <c r="H420" s="171"/>
      <c r="I420" s="197"/>
      <c r="J420" s="38"/>
      <c r="K420" s="504"/>
      <c r="L420" s="505"/>
      <c r="M420" s="504"/>
      <c r="N420" s="506"/>
    </row>
    <row r="421">
      <c r="A421" s="185"/>
      <c r="B421" s="28" t="s">
        <v>376</v>
      </c>
      <c r="C421" s="24">
        <v>5.0</v>
      </c>
      <c r="D421" s="27">
        <v>0.3680555555555556</v>
      </c>
      <c r="E421" s="27">
        <v>0.3680555555555556</v>
      </c>
      <c r="F421" s="27">
        <v>0.8201388888888889</v>
      </c>
      <c r="G421" s="28" t="s">
        <v>360</v>
      </c>
      <c r="H421" s="29">
        <v>154.0</v>
      </c>
      <c r="I421" s="58">
        <v>-635.17</v>
      </c>
      <c r="J421" s="31"/>
      <c r="K421" s="504"/>
      <c r="L421" s="505"/>
      <c r="M421" s="504"/>
      <c r="N421" s="506"/>
    </row>
    <row r="422">
      <c r="A422" s="185"/>
      <c r="B422" s="28">
        <v>57245.0</v>
      </c>
      <c r="C422" s="24">
        <v>8.0</v>
      </c>
      <c r="D422" s="27">
        <v>0.4791666666666667</v>
      </c>
      <c r="E422" s="27"/>
      <c r="F422" s="27"/>
      <c r="G422" s="28" t="s">
        <v>359</v>
      </c>
      <c r="H422" s="29">
        <v>362.0</v>
      </c>
      <c r="I422" s="58">
        <v>-481.17</v>
      </c>
      <c r="J422" s="38"/>
      <c r="K422" s="504"/>
      <c r="L422" s="505"/>
      <c r="M422" s="504"/>
      <c r="N422" s="506"/>
    </row>
    <row r="423">
      <c r="A423" s="185"/>
      <c r="B423" s="28" t="s">
        <v>377</v>
      </c>
      <c r="C423" s="24">
        <v>6.0</v>
      </c>
      <c r="D423" s="27">
        <v>0.5347222222222222</v>
      </c>
      <c r="E423" s="27"/>
      <c r="F423" s="27"/>
      <c r="G423" s="28" t="s">
        <v>378</v>
      </c>
      <c r="H423" s="29">
        <v>132.0</v>
      </c>
      <c r="I423" s="58">
        <v>-82.17</v>
      </c>
      <c r="J423" s="44">
        <v>2.0</v>
      </c>
      <c r="K423" s="504"/>
      <c r="L423" s="505"/>
      <c r="M423" s="504"/>
      <c r="N423" s="506"/>
    </row>
    <row r="424">
      <c r="A424" s="185"/>
      <c r="B424" s="28">
        <v>54872.0</v>
      </c>
      <c r="C424" s="24">
        <v>2.0</v>
      </c>
      <c r="D424" s="27">
        <v>0.6423611111111112</v>
      </c>
      <c r="E424" s="27"/>
      <c r="F424" s="27"/>
      <c r="G424" s="28" t="s">
        <v>360</v>
      </c>
      <c r="H424" s="29">
        <v>77.0</v>
      </c>
      <c r="I424" s="58">
        <v>49.83</v>
      </c>
      <c r="J424" s="44"/>
      <c r="K424" s="504"/>
      <c r="L424" s="505"/>
      <c r="M424" s="504"/>
      <c r="N424" s="506"/>
    </row>
    <row r="425">
      <c r="A425" s="185"/>
      <c r="B425" s="28">
        <v>55240.0</v>
      </c>
      <c r="C425" s="24">
        <v>2.0</v>
      </c>
      <c r="D425" s="27">
        <v>0.78125</v>
      </c>
      <c r="E425" s="27"/>
      <c r="F425" s="27"/>
      <c r="G425" s="28" t="s">
        <v>137</v>
      </c>
      <c r="H425" s="29">
        <v>77.0</v>
      </c>
      <c r="I425" s="58">
        <v>126.83</v>
      </c>
      <c r="J425" s="44"/>
      <c r="K425" s="504"/>
      <c r="L425" s="505"/>
      <c r="M425" s="504"/>
      <c r="N425" s="506"/>
    </row>
    <row r="426">
      <c r="A426" s="185"/>
      <c r="B426" s="28"/>
      <c r="C426" s="24"/>
      <c r="D426" s="27"/>
      <c r="E426" s="27"/>
      <c r="F426" s="27"/>
      <c r="G426" s="28"/>
      <c r="H426" s="48">
        <v>839.0</v>
      </c>
      <c r="I426" s="378">
        <v>203.83</v>
      </c>
      <c r="J426" s="38"/>
      <c r="K426" s="504"/>
      <c r="L426" s="505"/>
      <c r="M426" s="524">
        <f t="shared" ref="M426:N426" si="88">M406+H426</f>
        <v>24160</v>
      </c>
      <c r="N426" s="506">
        <f t="shared" si="88"/>
        <v>7645.63</v>
      </c>
    </row>
    <row r="427">
      <c r="A427" s="185"/>
      <c r="B427" s="28"/>
      <c r="C427" s="24"/>
      <c r="D427" s="27"/>
      <c r="E427" s="27"/>
      <c r="F427" s="27"/>
      <c r="G427" s="28"/>
      <c r="H427" s="48"/>
      <c r="I427" s="170"/>
      <c r="J427" s="38"/>
      <c r="K427" s="504"/>
      <c r="L427" s="505"/>
      <c r="M427" s="504"/>
      <c r="N427" s="506"/>
    </row>
    <row r="428">
      <c r="A428" s="200"/>
      <c r="B428" s="75"/>
      <c r="C428" s="144"/>
      <c r="D428" s="162"/>
      <c r="E428" s="162"/>
      <c r="F428" s="162"/>
      <c r="G428" s="163"/>
      <c r="H428" s="145"/>
      <c r="I428" s="246"/>
      <c r="J428" s="253"/>
      <c r="K428" s="519"/>
      <c r="L428" s="520"/>
      <c r="M428" s="519"/>
      <c r="N428" s="521"/>
    </row>
    <row r="429">
      <c r="A429" s="316">
        <v>45896.0</v>
      </c>
      <c r="B429" s="28">
        <v>55945.0</v>
      </c>
      <c r="C429" s="24">
        <v>4.0</v>
      </c>
      <c r="D429" s="137">
        <v>0.25</v>
      </c>
      <c r="E429" s="157">
        <v>0.25</v>
      </c>
      <c r="F429" s="157">
        <v>0.6756944444444445</v>
      </c>
      <c r="G429" s="85" t="s">
        <v>28</v>
      </c>
      <c r="H429" s="158">
        <v>310.0</v>
      </c>
      <c r="I429" s="30">
        <v>-635.17</v>
      </c>
      <c r="J429" s="87"/>
      <c r="K429" s="504"/>
      <c r="L429" s="505"/>
      <c r="M429" s="504"/>
      <c r="N429" s="506"/>
    </row>
    <row r="430">
      <c r="A430" s="185"/>
      <c r="B430" s="28">
        <v>55268.0</v>
      </c>
      <c r="C430" s="24">
        <v>2.0</v>
      </c>
      <c r="D430" s="27">
        <v>0.2777777777777778</v>
      </c>
      <c r="E430" s="27"/>
      <c r="F430" s="27"/>
      <c r="G430" s="28" t="s">
        <v>315</v>
      </c>
      <c r="H430" s="29">
        <v>77.0</v>
      </c>
      <c r="I430" s="58">
        <f t="shared" ref="I430:I434" si="89">I429+H429</f>
        <v>-325.17</v>
      </c>
      <c r="J430" s="38"/>
      <c r="K430" s="504"/>
      <c r="L430" s="505"/>
      <c r="M430" s="504"/>
      <c r="N430" s="506"/>
    </row>
    <row r="431">
      <c r="A431" s="185"/>
      <c r="B431" s="28" t="s">
        <v>379</v>
      </c>
      <c r="C431" s="24">
        <v>5.0</v>
      </c>
      <c r="D431" s="27">
        <v>0.3819444444444444</v>
      </c>
      <c r="E431" s="27"/>
      <c r="F431" s="27"/>
      <c r="G431" s="28" t="s">
        <v>87</v>
      </c>
      <c r="H431" s="29">
        <v>88.0</v>
      </c>
      <c r="I431" s="58">
        <f t="shared" si="89"/>
        <v>-248.17</v>
      </c>
      <c r="J431" s="330"/>
      <c r="K431" s="504"/>
      <c r="L431" s="505"/>
      <c r="M431" s="504"/>
      <c r="N431" s="506"/>
    </row>
    <row r="432">
      <c r="A432" s="185"/>
      <c r="B432" s="195" t="s">
        <v>380</v>
      </c>
      <c r="C432" s="256">
        <v>8.0</v>
      </c>
      <c r="D432" s="582">
        <v>0.5416666666666666</v>
      </c>
      <c r="E432" s="310"/>
      <c r="F432" s="310"/>
      <c r="G432" s="195" t="s">
        <v>203</v>
      </c>
      <c r="H432" s="311">
        <f>103*3</f>
        <v>309</v>
      </c>
      <c r="I432" s="58">
        <f t="shared" si="89"/>
        <v>-160.17</v>
      </c>
      <c r="J432" s="44">
        <v>1.0</v>
      </c>
      <c r="K432" s="504"/>
      <c r="L432" s="505"/>
      <c r="M432" s="504"/>
      <c r="N432" s="506"/>
    </row>
    <row r="433">
      <c r="A433" s="185"/>
      <c r="B433" s="28">
        <v>48273.0</v>
      </c>
      <c r="C433" s="24">
        <v>2.0</v>
      </c>
      <c r="D433" s="26">
        <v>0.6041666666666666</v>
      </c>
      <c r="E433" s="27"/>
      <c r="F433" s="27"/>
      <c r="G433" s="28" t="s">
        <v>315</v>
      </c>
      <c r="H433" s="29">
        <v>77.0</v>
      </c>
      <c r="I433" s="58">
        <f t="shared" si="89"/>
        <v>148.83</v>
      </c>
      <c r="J433" s="38"/>
      <c r="K433" s="524">
        <f t="shared" ref="K433:L433" si="90">K415+H434</f>
        <v>24918</v>
      </c>
      <c r="L433" s="514">
        <f t="shared" si="90"/>
        <v>7693.46</v>
      </c>
      <c r="M433" s="504"/>
      <c r="N433" s="506"/>
    </row>
    <row r="434">
      <c r="A434" s="185"/>
      <c r="B434" s="105"/>
      <c r="C434" s="103"/>
      <c r="D434" s="104"/>
      <c r="E434" s="104"/>
      <c r="F434" s="104"/>
      <c r="G434" s="105"/>
      <c r="H434" s="48">
        <f>SUM(H429:H433)</f>
        <v>861</v>
      </c>
      <c r="I434" s="320">
        <f t="shared" si="89"/>
        <v>225.83</v>
      </c>
      <c r="J434" s="38"/>
      <c r="K434" s="504"/>
      <c r="L434" s="505"/>
      <c r="M434" s="504"/>
      <c r="N434" s="506"/>
    </row>
    <row r="435">
      <c r="A435" s="185"/>
      <c r="B435" s="105"/>
      <c r="C435" s="103"/>
      <c r="D435" s="104"/>
      <c r="E435" s="104"/>
      <c r="F435" s="104"/>
      <c r="G435" s="105"/>
      <c r="H435" s="171"/>
      <c r="I435" s="197"/>
      <c r="J435" s="38"/>
      <c r="K435" s="504"/>
      <c r="L435" s="505"/>
      <c r="M435" s="504"/>
      <c r="N435" s="506"/>
    </row>
    <row r="436">
      <c r="A436" s="185"/>
      <c r="B436" s="195">
        <v>51742.0</v>
      </c>
      <c r="C436" s="256">
        <v>2.0</v>
      </c>
      <c r="D436" s="310">
        <v>0.4097222222222222</v>
      </c>
      <c r="E436" s="583">
        <v>0.4097222222222222</v>
      </c>
      <c r="F436" s="583"/>
      <c r="G436" s="370" t="s">
        <v>28</v>
      </c>
      <c r="H436" s="584">
        <v>77.0</v>
      </c>
      <c r="I436" s="579">
        <v>-635.17</v>
      </c>
      <c r="J436" s="31"/>
      <c r="K436" s="504"/>
      <c r="L436" s="505"/>
      <c r="M436" s="504"/>
      <c r="N436" s="506"/>
    </row>
    <row r="437">
      <c r="A437" s="185"/>
      <c r="B437" s="28">
        <v>57613.0</v>
      </c>
      <c r="C437" s="24">
        <v>3.0</v>
      </c>
      <c r="D437" s="26">
        <v>0.5104166666666666</v>
      </c>
      <c r="E437" s="27"/>
      <c r="F437" s="27"/>
      <c r="G437" s="28" t="s">
        <v>28</v>
      </c>
      <c r="H437" s="29">
        <v>310.0</v>
      </c>
      <c r="I437" s="177">
        <f t="shared" ref="I437:I440" si="91">I436+H436</f>
        <v>-558.17</v>
      </c>
      <c r="J437" s="585" t="s">
        <v>381</v>
      </c>
      <c r="K437" s="504"/>
      <c r="L437" s="505"/>
      <c r="M437" s="504"/>
      <c r="N437" s="506"/>
    </row>
    <row r="438">
      <c r="A438" s="185"/>
      <c r="B438" s="28">
        <v>56344.0</v>
      </c>
      <c r="C438" s="24">
        <v>9.0</v>
      </c>
      <c r="D438" s="27">
        <v>0.6770833333333334</v>
      </c>
      <c r="E438" s="27"/>
      <c r="F438" s="27"/>
      <c r="G438" s="28" t="s">
        <v>28</v>
      </c>
      <c r="H438" s="29">
        <v>310.0</v>
      </c>
      <c r="I438" s="177">
        <f t="shared" si="91"/>
        <v>-248.17</v>
      </c>
      <c r="J438" s="44">
        <v>2.0</v>
      </c>
      <c r="K438" s="504"/>
      <c r="L438" s="505"/>
      <c r="M438" s="504"/>
      <c r="N438" s="506"/>
    </row>
    <row r="439">
      <c r="A439" s="185"/>
      <c r="B439" s="28">
        <v>50964.0</v>
      </c>
      <c r="C439" s="24">
        <v>2.0</v>
      </c>
      <c r="D439" s="27">
        <v>0.7777777777777778</v>
      </c>
      <c r="E439" s="27"/>
      <c r="F439" s="27"/>
      <c r="G439" s="28" t="s">
        <v>87</v>
      </c>
      <c r="H439" s="29">
        <v>44.0</v>
      </c>
      <c r="I439" s="177">
        <f t="shared" si="91"/>
        <v>61.83</v>
      </c>
      <c r="J439" s="38"/>
      <c r="K439" s="504"/>
      <c r="L439" s="505"/>
      <c r="M439" s="524">
        <f t="shared" ref="M439:N439" si="92">M426+H440</f>
        <v>24901</v>
      </c>
      <c r="N439" s="506">
        <f t="shared" si="92"/>
        <v>7751.46</v>
      </c>
    </row>
    <row r="440">
      <c r="A440" s="185"/>
      <c r="B440" s="28"/>
      <c r="C440" s="24"/>
      <c r="D440" s="27"/>
      <c r="E440" s="27"/>
      <c r="F440" s="27"/>
      <c r="G440" s="28"/>
      <c r="H440" s="48">
        <f>SUM(H436:H439)</f>
        <v>741</v>
      </c>
      <c r="I440" s="378">
        <f t="shared" si="91"/>
        <v>105.83</v>
      </c>
      <c r="J440" s="38"/>
      <c r="K440" s="504"/>
      <c r="L440" s="505"/>
      <c r="M440" s="504"/>
      <c r="N440" s="506"/>
    </row>
    <row r="441">
      <c r="A441" s="200"/>
      <c r="B441" s="75"/>
      <c r="C441" s="144"/>
      <c r="D441" s="162"/>
      <c r="E441" s="162"/>
      <c r="F441" s="162"/>
      <c r="G441" s="163"/>
      <c r="H441" s="145"/>
      <c r="I441" s="246"/>
      <c r="J441" s="253"/>
      <c r="K441" s="519"/>
      <c r="L441" s="520"/>
      <c r="M441" s="519"/>
      <c r="N441" s="521"/>
    </row>
    <row r="442">
      <c r="A442" s="316">
        <v>45897.0</v>
      </c>
      <c r="B442" s="85">
        <v>52981.0</v>
      </c>
      <c r="C442" s="125">
        <v>2.0</v>
      </c>
      <c r="D442" s="84">
        <v>0.2638888888888889</v>
      </c>
      <c r="E442" s="84">
        <v>0.2638888888888889</v>
      </c>
      <c r="F442" s="84">
        <v>0.6819444444444445</v>
      </c>
      <c r="G442" s="85" t="s">
        <v>382</v>
      </c>
      <c r="H442" s="158">
        <v>103.0</v>
      </c>
      <c r="I442" s="30">
        <v>-635.17</v>
      </c>
      <c r="J442" s="87"/>
      <c r="K442" s="504"/>
      <c r="L442" s="505"/>
      <c r="M442" s="504"/>
      <c r="N442" s="506"/>
    </row>
    <row r="443">
      <c r="A443" s="185"/>
      <c r="B443" s="238" t="s">
        <v>383</v>
      </c>
      <c r="C443" s="239">
        <v>5.0</v>
      </c>
      <c r="D443" s="157">
        <v>0.3541666666666667</v>
      </c>
      <c r="E443" s="157"/>
      <c r="F443" s="157"/>
      <c r="G443" s="238" t="s">
        <v>384</v>
      </c>
      <c r="H443" s="377">
        <v>509.0</v>
      </c>
      <c r="I443" s="293">
        <f t="shared" ref="I443:I445" si="93">I442+H442</f>
        <v>-532.17</v>
      </c>
      <c r="J443" s="38"/>
      <c r="K443" s="504"/>
      <c r="L443" s="505"/>
      <c r="M443" s="504"/>
      <c r="N443" s="506"/>
    </row>
    <row r="444">
      <c r="A444" s="185"/>
      <c r="B444" s="463">
        <v>52204.0</v>
      </c>
      <c r="C444" s="24">
        <v>2.0</v>
      </c>
      <c r="D444" s="27">
        <v>0.6458333333333334</v>
      </c>
      <c r="E444" s="27"/>
      <c r="F444" s="27"/>
      <c r="G444" s="28" t="s">
        <v>28</v>
      </c>
      <c r="H444" s="29">
        <v>77.0</v>
      </c>
      <c r="I444" s="293">
        <f t="shared" si="93"/>
        <v>-23.17</v>
      </c>
      <c r="J444" s="296"/>
      <c r="K444" s="504"/>
      <c r="L444" s="505"/>
      <c r="M444" s="504"/>
      <c r="N444" s="506"/>
    </row>
    <row r="445">
      <c r="A445" s="185"/>
      <c r="B445" s="28"/>
      <c r="C445" s="24"/>
      <c r="D445" s="27"/>
      <c r="E445" s="27"/>
      <c r="F445" s="27"/>
      <c r="G445" s="28"/>
      <c r="H445" s="48">
        <f>SUM(H442:H444)</f>
        <v>689</v>
      </c>
      <c r="I445" s="319">
        <f t="shared" si="93"/>
        <v>53.83</v>
      </c>
      <c r="J445" s="44"/>
      <c r="K445" s="504"/>
      <c r="L445" s="505"/>
      <c r="M445" s="504"/>
      <c r="N445" s="506"/>
    </row>
    <row r="446">
      <c r="A446" s="185"/>
      <c r="B446" s="28"/>
      <c r="C446" s="24"/>
      <c r="D446" s="27"/>
      <c r="E446" s="27"/>
      <c r="F446" s="27"/>
      <c r="G446" s="28"/>
      <c r="H446" s="48"/>
      <c r="I446" s="199"/>
      <c r="J446" s="44">
        <v>1.0</v>
      </c>
      <c r="K446" s="504"/>
      <c r="L446" s="505"/>
      <c r="M446" s="504"/>
      <c r="N446" s="506"/>
    </row>
    <row r="447">
      <c r="A447" s="185"/>
      <c r="B447" s="28"/>
      <c r="C447" s="24"/>
      <c r="D447" s="104"/>
      <c r="E447" s="104"/>
      <c r="F447" s="104"/>
      <c r="G447" s="105"/>
      <c r="H447" s="171"/>
      <c r="I447" s="197"/>
      <c r="J447" s="38"/>
      <c r="K447" s="524">
        <f t="shared" ref="K447:L447" si="94">K433+H445</f>
        <v>25607</v>
      </c>
      <c r="L447" s="514">
        <f t="shared" si="94"/>
        <v>7747.29</v>
      </c>
      <c r="M447" s="504"/>
      <c r="N447" s="506"/>
    </row>
    <row r="448">
      <c r="A448" s="185"/>
      <c r="B448" s="105"/>
      <c r="C448" s="103"/>
      <c r="D448" s="104"/>
      <c r="E448" s="104"/>
      <c r="F448" s="104"/>
      <c r="G448" s="105"/>
      <c r="H448" s="171"/>
      <c r="I448" s="197"/>
      <c r="J448" s="38"/>
      <c r="K448" s="504"/>
      <c r="L448" s="505"/>
      <c r="M448" s="504"/>
      <c r="N448" s="506"/>
    </row>
    <row r="449">
      <c r="A449" s="185"/>
      <c r="B449" s="28"/>
      <c r="C449" s="24"/>
      <c r="D449" s="27"/>
      <c r="E449" s="27"/>
      <c r="F449" s="27"/>
      <c r="G449" s="28"/>
      <c r="H449" s="171"/>
      <c r="I449" s="197"/>
      <c r="J449" s="38"/>
      <c r="K449" s="504"/>
      <c r="L449" s="505"/>
      <c r="M449" s="504"/>
      <c r="N449" s="506"/>
    </row>
    <row r="450">
      <c r="A450" s="185"/>
      <c r="B450" s="195">
        <v>57360.0</v>
      </c>
      <c r="C450" s="24">
        <v>2.0</v>
      </c>
      <c r="D450" s="27">
        <v>0.5</v>
      </c>
      <c r="E450" s="27">
        <v>0.5</v>
      </c>
      <c r="F450" s="27"/>
      <c r="G450" s="28" t="s">
        <v>28</v>
      </c>
      <c r="H450" s="29">
        <v>77.0</v>
      </c>
      <c r="I450" s="30">
        <v>-635.17</v>
      </c>
      <c r="J450" s="31"/>
      <c r="K450" s="504"/>
      <c r="L450" s="505"/>
      <c r="M450" s="504"/>
      <c r="N450" s="506"/>
    </row>
    <row r="451">
      <c r="A451" s="185"/>
      <c r="B451" s="28">
        <v>54103.0</v>
      </c>
      <c r="C451" s="24">
        <v>2.0</v>
      </c>
      <c r="D451" s="27">
        <v>0.5625</v>
      </c>
      <c r="E451" s="27"/>
      <c r="F451" s="27"/>
      <c r="G451" s="28" t="s">
        <v>28</v>
      </c>
      <c r="H451" s="29">
        <v>77.0</v>
      </c>
      <c r="I451" s="379">
        <f t="shared" ref="I451:I453" si="95">I450+H450</f>
        <v>-558.17</v>
      </c>
      <c r="J451" s="44"/>
      <c r="K451" s="504"/>
      <c r="L451" s="505"/>
      <c r="M451" s="504"/>
      <c r="N451" s="506"/>
    </row>
    <row r="452">
      <c r="A452" s="185"/>
      <c r="B452" s="28">
        <v>52395.0</v>
      </c>
      <c r="C452" s="24">
        <v>2.0</v>
      </c>
      <c r="D452" s="27">
        <v>0.625</v>
      </c>
      <c r="E452" s="27"/>
      <c r="F452" s="27"/>
      <c r="G452" s="28" t="s">
        <v>28</v>
      </c>
      <c r="H452" s="29">
        <v>77.0</v>
      </c>
      <c r="I452" s="379">
        <f t="shared" si="95"/>
        <v>-481.17</v>
      </c>
      <c r="J452" s="44"/>
      <c r="K452" s="504"/>
      <c r="L452" s="505"/>
      <c r="M452" s="504"/>
      <c r="N452" s="506"/>
    </row>
    <row r="453">
      <c r="A453" s="185"/>
      <c r="B453" s="28">
        <v>57446.0</v>
      </c>
      <c r="C453" s="24">
        <v>2.0</v>
      </c>
      <c r="D453" s="27">
        <v>0.71875</v>
      </c>
      <c r="E453" s="27"/>
      <c r="F453" s="27"/>
      <c r="G453" s="28" t="s">
        <v>55</v>
      </c>
      <c r="H453" s="29">
        <v>103.0</v>
      </c>
      <c r="I453" s="379">
        <f t="shared" si="95"/>
        <v>-404.17</v>
      </c>
      <c r="J453" s="38"/>
      <c r="K453" s="504"/>
      <c r="L453" s="505"/>
      <c r="M453" s="504"/>
      <c r="N453" s="506"/>
    </row>
    <row r="454">
      <c r="A454" s="185"/>
      <c r="B454" s="28">
        <v>52923.0</v>
      </c>
      <c r="C454" s="24">
        <v>10.0</v>
      </c>
      <c r="D454" s="26">
        <v>0.875</v>
      </c>
      <c r="E454" s="27"/>
      <c r="F454" s="27"/>
      <c r="G454" s="28" t="s">
        <v>28</v>
      </c>
      <c r="H454" s="29">
        <v>310.0</v>
      </c>
      <c r="I454" s="150">
        <v>-301.17</v>
      </c>
      <c r="J454" s="44">
        <v>2.0</v>
      </c>
      <c r="K454" s="504"/>
      <c r="L454" s="505"/>
      <c r="M454" s="504"/>
      <c r="N454" s="506"/>
    </row>
    <row r="455">
      <c r="A455" s="185"/>
      <c r="B455" s="28"/>
      <c r="C455" s="24"/>
      <c r="D455" s="27"/>
      <c r="E455" s="27"/>
      <c r="F455" s="27"/>
      <c r="G455" s="28"/>
      <c r="H455" s="48">
        <v>644.0</v>
      </c>
      <c r="I455" s="380">
        <f>I454+H454</f>
        <v>8.83</v>
      </c>
      <c r="J455" s="44"/>
      <c r="K455" s="504"/>
      <c r="L455" s="505"/>
      <c r="M455" s="524">
        <f t="shared" ref="M455:N455" si="96">M439+H455</f>
        <v>25545</v>
      </c>
      <c r="N455" s="506">
        <f t="shared" si="96"/>
        <v>7760.29</v>
      </c>
    </row>
    <row r="456">
      <c r="A456" s="185"/>
      <c r="B456" s="28"/>
      <c r="C456" s="24"/>
      <c r="D456" s="27"/>
      <c r="E456" s="27"/>
      <c r="F456" s="27"/>
      <c r="G456" s="28"/>
      <c r="H456" s="48"/>
      <c r="I456" s="191"/>
      <c r="J456" s="38"/>
      <c r="K456" s="504"/>
      <c r="L456" s="505"/>
      <c r="M456" s="504"/>
      <c r="N456" s="506"/>
    </row>
    <row r="457">
      <c r="A457" s="185"/>
      <c r="B457" s="28"/>
      <c r="C457" s="24"/>
      <c r="D457" s="27"/>
      <c r="E457" s="27"/>
      <c r="F457" s="27"/>
      <c r="G457" s="28"/>
      <c r="H457" s="48"/>
      <c r="I457" s="170"/>
      <c r="J457" s="38"/>
      <c r="K457" s="504"/>
      <c r="L457" s="505"/>
      <c r="M457" s="504"/>
      <c r="N457" s="506"/>
    </row>
    <row r="458">
      <c r="A458" s="200"/>
      <c r="B458" s="75"/>
      <c r="C458" s="144"/>
      <c r="D458" s="162"/>
      <c r="E458" s="162"/>
      <c r="F458" s="162"/>
      <c r="G458" s="163"/>
      <c r="H458" s="145"/>
      <c r="I458" s="246"/>
      <c r="J458" s="253"/>
      <c r="K458" s="519"/>
      <c r="L458" s="520"/>
      <c r="M458" s="519"/>
      <c r="N458" s="521"/>
    </row>
    <row r="459">
      <c r="A459" s="316">
        <v>45898.0</v>
      </c>
      <c r="B459" s="85" t="s">
        <v>385</v>
      </c>
      <c r="C459" s="125">
        <v>4.0</v>
      </c>
      <c r="D459" s="458">
        <v>0.16666666666666666</v>
      </c>
      <c r="E459" s="84"/>
      <c r="F459" s="84"/>
      <c r="G459" s="85" t="s">
        <v>386</v>
      </c>
      <c r="H459" s="158">
        <v>154.0</v>
      </c>
      <c r="I459" s="30">
        <v>-635.17</v>
      </c>
      <c r="J459" s="270" t="s">
        <v>387</v>
      </c>
      <c r="K459" s="504"/>
      <c r="L459" s="505"/>
      <c r="M459" s="504"/>
      <c r="N459" s="506"/>
    </row>
    <row r="460">
      <c r="A460" s="185"/>
      <c r="B460" s="28">
        <v>55956.0</v>
      </c>
      <c r="C460" s="24">
        <v>3.0</v>
      </c>
      <c r="D460" s="27">
        <v>0.24305555555555555</v>
      </c>
      <c r="E460" s="27"/>
      <c r="F460" s="27"/>
      <c r="G460" s="28" t="s">
        <v>388</v>
      </c>
      <c r="H460" s="29">
        <v>103.0</v>
      </c>
      <c r="I460" s="58">
        <f t="shared" ref="I460:I464" si="97">I459+H459</f>
        <v>-481.17</v>
      </c>
      <c r="J460" s="38"/>
      <c r="K460" s="504"/>
      <c r="L460" s="505"/>
      <c r="M460" s="504"/>
      <c r="N460" s="506"/>
    </row>
    <row r="461">
      <c r="A461" s="185"/>
      <c r="B461" s="28" t="s">
        <v>389</v>
      </c>
      <c r="C461" s="24">
        <v>6.0</v>
      </c>
      <c r="D461" s="27">
        <v>0.3819444444444444</v>
      </c>
      <c r="E461" s="27"/>
      <c r="F461" s="27"/>
      <c r="G461" s="28" t="s">
        <v>87</v>
      </c>
      <c r="H461" s="29">
        <v>88.0</v>
      </c>
      <c r="I461" s="58">
        <f t="shared" si="97"/>
        <v>-378.17</v>
      </c>
      <c r="J461" s="38"/>
      <c r="K461" s="504"/>
      <c r="L461" s="505"/>
      <c r="M461" s="504"/>
      <c r="N461" s="506"/>
    </row>
    <row r="462">
      <c r="A462" s="185"/>
      <c r="B462" s="28">
        <v>49797.0</v>
      </c>
      <c r="C462" s="24">
        <v>2.0</v>
      </c>
      <c r="D462" s="27">
        <v>0.5243055555555556</v>
      </c>
      <c r="E462" s="27"/>
      <c r="F462" s="27"/>
      <c r="G462" s="28" t="s">
        <v>28</v>
      </c>
      <c r="H462" s="29">
        <v>77.0</v>
      </c>
      <c r="I462" s="58">
        <f t="shared" si="97"/>
        <v>-290.17</v>
      </c>
      <c r="J462" s="44">
        <v>1.0</v>
      </c>
      <c r="K462" s="504"/>
      <c r="L462" s="505"/>
      <c r="M462" s="504"/>
      <c r="N462" s="506"/>
    </row>
    <row r="463">
      <c r="A463" s="185"/>
      <c r="B463" s="28">
        <v>54055.0</v>
      </c>
      <c r="C463" s="24">
        <v>2.0</v>
      </c>
      <c r="D463" s="27">
        <v>0.6319444444444444</v>
      </c>
      <c r="E463" s="27"/>
      <c r="F463" s="27"/>
      <c r="G463" s="28" t="s">
        <v>28</v>
      </c>
      <c r="H463" s="29">
        <v>77.0</v>
      </c>
      <c r="I463" s="58">
        <f t="shared" si="97"/>
        <v>-213.17</v>
      </c>
      <c r="J463" s="44"/>
      <c r="K463" s="524">
        <f t="shared" ref="K463:L463" si="98">K447+H464</f>
        <v>26106</v>
      </c>
      <c r="L463" s="514">
        <f t="shared" si="98"/>
        <v>7611.12</v>
      </c>
      <c r="M463" s="504"/>
      <c r="N463" s="506"/>
    </row>
    <row r="464">
      <c r="A464" s="185"/>
      <c r="B464" s="28"/>
      <c r="C464" s="24"/>
      <c r="D464" s="27"/>
      <c r="E464" s="27"/>
      <c r="F464" s="27"/>
      <c r="G464" s="28"/>
      <c r="H464" s="48">
        <f>SUM(H459:H463)</f>
        <v>499</v>
      </c>
      <c r="I464" s="586">
        <f t="shared" si="97"/>
        <v>-136.17</v>
      </c>
      <c r="J464" s="38"/>
      <c r="K464" s="504"/>
      <c r="L464" s="505"/>
      <c r="M464" s="504"/>
      <c r="N464" s="506"/>
    </row>
    <row r="465">
      <c r="A465" s="185"/>
      <c r="B465" s="28"/>
      <c r="C465" s="24"/>
      <c r="D465" s="104"/>
      <c r="E465" s="104"/>
      <c r="F465" s="104"/>
      <c r="G465" s="105"/>
      <c r="H465" s="171"/>
      <c r="I465" s="199"/>
      <c r="J465" s="38"/>
      <c r="K465" s="504"/>
      <c r="L465" s="505"/>
      <c r="M465" s="504"/>
      <c r="N465" s="506"/>
    </row>
    <row r="466">
      <c r="A466" s="185"/>
      <c r="B466" s="105"/>
      <c r="C466" s="103"/>
      <c r="D466" s="104"/>
      <c r="E466" s="104"/>
      <c r="F466" s="104"/>
      <c r="G466" s="105"/>
      <c r="H466" s="171"/>
      <c r="I466" s="197"/>
      <c r="J466" s="38"/>
      <c r="K466" s="504"/>
      <c r="L466" s="505"/>
      <c r="M466" s="504"/>
      <c r="N466" s="506"/>
    </row>
    <row r="467">
      <c r="A467" s="185"/>
      <c r="B467" s="28"/>
      <c r="C467" s="24"/>
      <c r="D467" s="28"/>
      <c r="E467" s="27"/>
      <c r="F467" s="27"/>
      <c r="G467" s="28"/>
      <c r="H467" s="29"/>
      <c r="I467" s="197"/>
      <c r="J467" s="38"/>
      <c r="K467" s="504"/>
      <c r="L467" s="505"/>
      <c r="M467" s="504"/>
      <c r="N467" s="506"/>
    </row>
    <row r="468">
      <c r="A468" s="185"/>
      <c r="B468" s="195">
        <v>56808.0</v>
      </c>
      <c r="C468" s="24">
        <v>3.0</v>
      </c>
      <c r="D468" s="27">
        <v>0.5243055555555556</v>
      </c>
      <c r="E468" s="27"/>
      <c r="F468" s="27"/>
      <c r="G468" s="28" t="s">
        <v>28</v>
      </c>
      <c r="H468" s="29">
        <v>77.0</v>
      </c>
      <c r="I468" s="30">
        <v>-635.17</v>
      </c>
      <c r="J468" s="381" t="s">
        <v>390</v>
      </c>
      <c r="K468" s="504"/>
      <c r="L468" s="505"/>
      <c r="M468" s="504"/>
      <c r="N468" s="506"/>
    </row>
    <row r="469">
      <c r="A469" s="185"/>
      <c r="B469" s="138" t="s">
        <v>391</v>
      </c>
      <c r="C469" s="24">
        <v>6.0</v>
      </c>
      <c r="D469" s="26">
        <v>0.6111111111111112</v>
      </c>
      <c r="E469" s="27"/>
      <c r="F469" s="27"/>
      <c r="G469" s="28" t="s">
        <v>272</v>
      </c>
      <c r="H469" s="29">
        <f>44+44+40</f>
        <v>128</v>
      </c>
      <c r="I469" s="170">
        <f t="shared" ref="I469:I473" si="99">I468+H468</f>
        <v>-558.17</v>
      </c>
      <c r="J469" s="38"/>
      <c r="K469" s="504"/>
      <c r="L469" s="505"/>
      <c r="M469" s="504"/>
      <c r="N469" s="506"/>
    </row>
    <row r="470">
      <c r="A470" s="185"/>
      <c r="B470" s="28">
        <v>52064.0</v>
      </c>
      <c r="C470" s="24">
        <v>2.0</v>
      </c>
      <c r="D470" s="27">
        <v>0.75</v>
      </c>
      <c r="E470" s="27"/>
      <c r="F470" s="27"/>
      <c r="G470" s="28" t="s">
        <v>28</v>
      </c>
      <c r="H470" s="29">
        <v>77.0</v>
      </c>
      <c r="I470" s="170">
        <f t="shared" si="99"/>
        <v>-430.17</v>
      </c>
      <c r="J470" s="44"/>
      <c r="K470" s="504"/>
      <c r="L470" s="505"/>
      <c r="M470" s="504"/>
      <c r="N470" s="506"/>
    </row>
    <row r="471">
      <c r="A471" s="185"/>
      <c r="B471" s="28">
        <v>56181.0</v>
      </c>
      <c r="C471" s="24">
        <v>2.0</v>
      </c>
      <c r="D471" s="452">
        <v>0.8229166666666666</v>
      </c>
      <c r="E471" s="27"/>
      <c r="F471" s="27"/>
      <c r="G471" s="28" t="s">
        <v>21</v>
      </c>
      <c r="H471" s="29">
        <v>77.0</v>
      </c>
      <c r="I471" s="170">
        <f t="shared" si="99"/>
        <v>-353.17</v>
      </c>
      <c r="J471" s="44">
        <v>2.0</v>
      </c>
      <c r="K471" s="504"/>
      <c r="L471" s="505"/>
      <c r="M471" s="504"/>
      <c r="N471" s="506"/>
    </row>
    <row r="472">
      <c r="A472" s="185"/>
      <c r="B472" s="28">
        <v>56308.0</v>
      </c>
      <c r="C472" s="24">
        <v>4.0</v>
      </c>
      <c r="D472" s="452">
        <v>0.8888888888888888</v>
      </c>
      <c r="E472" s="27"/>
      <c r="F472" s="27"/>
      <c r="G472" s="28" t="s">
        <v>26</v>
      </c>
      <c r="H472" s="48">
        <v>154.0</v>
      </c>
      <c r="I472" s="170">
        <f t="shared" si="99"/>
        <v>-276.17</v>
      </c>
      <c r="J472" s="44"/>
      <c r="K472" s="504"/>
      <c r="L472" s="505"/>
      <c r="M472" s="524">
        <f t="shared" ref="M472:N472" si="100">M455+H473</f>
        <v>26058</v>
      </c>
      <c r="N472" s="506">
        <f t="shared" si="100"/>
        <v>7638.12</v>
      </c>
    </row>
    <row r="473">
      <c r="A473" s="185"/>
      <c r="B473" s="28"/>
      <c r="C473" s="24"/>
      <c r="D473" s="27"/>
      <c r="E473" s="27"/>
      <c r="F473" s="27"/>
      <c r="G473" s="28"/>
      <c r="H473" s="48">
        <f>SUM(H468:H472)</f>
        <v>513</v>
      </c>
      <c r="I473" s="587">
        <f t="shared" si="99"/>
        <v>-122.17</v>
      </c>
      <c r="J473" s="38"/>
      <c r="K473" s="504"/>
      <c r="L473" s="505"/>
      <c r="M473" s="504"/>
      <c r="N473" s="506"/>
    </row>
    <row r="474">
      <c r="A474" s="185"/>
      <c r="B474" s="28"/>
      <c r="C474" s="24"/>
      <c r="D474" s="27"/>
      <c r="E474" s="27"/>
      <c r="F474" s="27"/>
      <c r="G474" s="28"/>
      <c r="H474" s="48"/>
      <c r="I474" s="170"/>
      <c r="J474" s="38"/>
      <c r="K474" s="504"/>
      <c r="L474" s="505"/>
      <c r="M474" s="504"/>
      <c r="N474" s="506"/>
    </row>
    <row r="475">
      <c r="A475" s="200"/>
      <c r="B475" s="75"/>
      <c r="C475" s="144"/>
      <c r="D475" s="162"/>
      <c r="E475" s="162"/>
      <c r="F475" s="162"/>
      <c r="G475" s="163"/>
      <c r="H475" s="145"/>
      <c r="I475" s="246"/>
      <c r="J475" s="253"/>
      <c r="K475" s="519"/>
      <c r="L475" s="520"/>
      <c r="M475" s="519"/>
      <c r="N475" s="521"/>
    </row>
    <row r="476">
      <c r="A476" s="316">
        <v>45899.0</v>
      </c>
      <c r="B476" s="24">
        <v>56765.0</v>
      </c>
      <c r="C476" s="125">
        <v>9.0</v>
      </c>
      <c r="D476" s="27">
        <v>0.2916666666666667</v>
      </c>
      <c r="E476" s="84"/>
      <c r="F476" s="84"/>
      <c r="G476" s="161" t="s">
        <v>392</v>
      </c>
      <c r="H476" s="158">
        <v>310.0</v>
      </c>
      <c r="I476" s="30">
        <v>-635.17</v>
      </c>
      <c r="J476" s="588" t="s">
        <v>393</v>
      </c>
      <c r="K476" s="504"/>
      <c r="L476" s="505"/>
      <c r="M476" s="504"/>
      <c r="N476" s="506"/>
    </row>
    <row r="477">
      <c r="A477" s="185"/>
      <c r="B477" s="24" t="s">
        <v>394</v>
      </c>
      <c r="C477" s="24">
        <v>9.0</v>
      </c>
      <c r="D477" s="27">
        <v>0.3541666666666667</v>
      </c>
      <c r="E477" s="27"/>
      <c r="F477" s="27"/>
      <c r="G477" s="28" t="s">
        <v>54</v>
      </c>
      <c r="H477" s="377">
        <v>793.0</v>
      </c>
      <c r="I477" s="293">
        <f t="shared" ref="I477:I478" si="101">I476+H476</f>
        <v>-325.17</v>
      </c>
      <c r="J477" s="119"/>
      <c r="K477" s="504"/>
      <c r="L477" s="505"/>
      <c r="M477" s="504"/>
      <c r="N477" s="506"/>
    </row>
    <row r="478">
      <c r="A478" s="185"/>
      <c r="B478" s="28"/>
      <c r="C478" s="24"/>
      <c r="D478" s="27"/>
      <c r="E478" s="27"/>
      <c r="F478" s="27"/>
      <c r="G478" s="28"/>
      <c r="H478" s="48">
        <f>SUM(H475:H477)</f>
        <v>1103</v>
      </c>
      <c r="I478" s="319">
        <f t="shared" si="101"/>
        <v>467.83</v>
      </c>
      <c r="J478" s="38"/>
      <c r="K478" s="504"/>
      <c r="L478" s="505"/>
      <c r="M478" s="504"/>
      <c r="N478" s="506"/>
    </row>
    <row r="479">
      <c r="A479" s="185"/>
      <c r="B479" s="28"/>
      <c r="C479" s="24"/>
      <c r="D479" s="27"/>
      <c r="E479" s="27"/>
      <c r="F479" s="27"/>
      <c r="G479" s="28"/>
      <c r="H479" s="29"/>
      <c r="I479" s="293"/>
      <c r="J479" s="38"/>
      <c r="K479" s="504"/>
      <c r="L479" s="505"/>
      <c r="M479" s="504"/>
      <c r="N479" s="506"/>
    </row>
    <row r="480">
      <c r="A480" s="185"/>
      <c r="B480" s="24"/>
      <c r="C480" s="24"/>
      <c r="D480" s="27"/>
      <c r="E480" s="27"/>
      <c r="F480" s="27"/>
      <c r="G480" s="28"/>
      <c r="H480" s="29"/>
      <c r="I480" s="293"/>
      <c r="J480" s="44">
        <v>1.0</v>
      </c>
      <c r="K480" s="524">
        <f t="shared" ref="K480:L480" si="102">K463+H478</f>
        <v>27209</v>
      </c>
      <c r="L480" s="514">
        <f t="shared" si="102"/>
        <v>8078.95</v>
      </c>
      <c r="M480" s="504"/>
      <c r="N480" s="506"/>
    </row>
    <row r="481">
      <c r="A481" s="185"/>
      <c r="B481" s="24"/>
      <c r="C481" s="24"/>
      <c r="D481" s="27"/>
      <c r="E481" s="27"/>
      <c r="F481" s="27"/>
      <c r="G481" s="28"/>
      <c r="H481" s="29"/>
      <c r="I481" s="293"/>
      <c r="J481" s="44"/>
      <c r="K481" s="504"/>
      <c r="L481" s="505"/>
      <c r="M481" s="504"/>
      <c r="N481" s="506"/>
    </row>
    <row r="482">
      <c r="A482" s="185"/>
      <c r="B482" s="105"/>
      <c r="C482" s="103"/>
      <c r="D482" s="104"/>
      <c r="E482" s="104"/>
      <c r="F482" s="104"/>
      <c r="G482" s="105"/>
      <c r="H482" s="171"/>
      <c r="I482" s="197"/>
      <c r="J482" s="38"/>
      <c r="K482" s="504"/>
      <c r="L482" s="505"/>
      <c r="M482" s="504"/>
      <c r="N482" s="506"/>
    </row>
    <row r="483">
      <c r="A483" s="185"/>
      <c r="B483" s="195" t="s">
        <v>395</v>
      </c>
      <c r="C483" s="24">
        <v>8.0</v>
      </c>
      <c r="D483" s="27">
        <v>0.5416666666666666</v>
      </c>
      <c r="E483" s="27"/>
      <c r="F483" s="27"/>
      <c r="G483" s="589" t="s">
        <v>272</v>
      </c>
      <c r="H483" s="215">
        <f>44+44+44+40</f>
        <v>172</v>
      </c>
      <c r="I483" s="30">
        <v>-635.17</v>
      </c>
      <c r="J483" s="590" t="s">
        <v>396</v>
      </c>
      <c r="K483" s="504"/>
      <c r="L483" s="505"/>
      <c r="M483" s="504"/>
      <c r="N483" s="506"/>
    </row>
    <row r="484">
      <c r="A484" s="185"/>
      <c r="B484" s="28" t="s">
        <v>397</v>
      </c>
      <c r="C484" s="24">
        <v>6.0</v>
      </c>
      <c r="D484" s="27">
        <v>0.6041666666666666</v>
      </c>
      <c r="E484" s="27"/>
      <c r="F484" s="27"/>
      <c r="G484" s="28" t="s">
        <v>398</v>
      </c>
      <c r="H484" s="29">
        <f>77*3</f>
        <v>231</v>
      </c>
      <c r="I484" s="58">
        <f t="shared" ref="I484:I488" si="103">I483+H483</f>
        <v>-463.17</v>
      </c>
      <c r="J484" s="38"/>
      <c r="K484" s="504"/>
      <c r="L484" s="505"/>
      <c r="M484" s="504"/>
      <c r="N484" s="506"/>
    </row>
    <row r="485">
      <c r="A485" s="185"/>
      <c r="B485" s="28">
        <v>56847.0</v>
      </c>
      <c r="C485" s="24">
        <v>4.0</v>
      </c>
      <c r="D485" s="27">
        <v>0.6666666666666666</v>
      </c>
      <c r="E485" s="27"/>
      <c r="F485" s="27"/>
      <c r="G485" s="28" t="s">
        <v>168</v>
      </c>
      <c r="H485" s="29">
        <f>44*2</f>
        <v>88</v>
      </c>
      <c r="I485" s="58">
        <f t="shared" si="103"/>
        <v>-232.17</v>
      </c>
      <c r="J485" s="38"/>
      <c r="K485" s="504"/>
      <c r="L485" s="505"/>
      <c r="M485" s="504"/>
      <c r="N485" s="506"/>
    </row>
    <row r="486">
      <c r="A486" s="185"/>
      <c r="B486" s="28">
        <v>57740.0</v>
      </c>
      <c r="C486" s="24">
        <v>5.0</v>
      </c>
      <c r="D486" s="27">
        <v>0.7361111111111112</v>
      </c>
      <c r="E486" s="27"/>
      <c r="F486" s="27"/>
      <c r="G486" s="28" t="s">
        <v>21</v>
      </c>
      <c r="H486" s="29">
        <v>310.0</v>
      </c>
      <c r="I486" s="58">
        <f t="shared" si="103"/>
        <v>-144.17</v>
      </c>
      <c r="J486" s="44">
        <v>2.0</v>
      </c>
      <c r="K486" s="504"/>
      <c r="L486" s="505"/>
      <c r="M486" s="504"/>
      <c r="N486" s="506"/>
    </row>
    <row r="487">
      <c r="A487" s="185"/>
      <c r="B487" s="28" t="s">
        <v>151</v>
      </c>
      <c r="C487" s="24">
        <v>4.0</v>
      </c>
      <c r="D487" s="27">
        <v>0.8888888888888888</v>
      </c>
      <c r="E487" s="27"/>
      <c r="F487" s="27"/>
      <c r="G487" s="28" t="s">
        <v>201</v>
      </c>
      <c r="H487" s="29">
        <f>77*2</f>
        <v>154</v>
      </c>
      <c r="I487" s="58">
        <f t="shared" si="103"/>
        <v>165.83</v>
      </c>
      <c r="J487" s="44"/>
      <c r="K487" s="504"/>
      <c r="L487" s="505"/>
      <c r="M487" s="504"/>
      <c r="N487" s="506"/>
    </row>
    <row r="488">
      <c r="A488" s="185"/>
      <c r="B488" s="28"/>
      <c r="C488" s="24"/>
      <c r="D488" s="27"/>
      <c r="E488" s="27"/>
      <c r="F488" s="27"/>
      <c r="G488" s="28"/>
      <c r="H488" s="48">
        <f>SUM(H483:H487)</f>
        <v>955</v>
      </c>
      <c r="I488" s="320">
        <f t="shared" si="103"/>
        <v>319.83</v>
      </c>
      <c r="J488" s="38"/>
      <c r="K488" s="504"/>
      <c r="L488" s="505"/>
      <c r="M488" s="524">
        <f t="shared" ref="M488:N488" si="104">M472+H488</f>
        <v>27013</v>
      </c>
      <c r="N488" s="506">
        <f t="shared" si="104"/>
        <v>7957.95</v>
      </c>
    </row>
    <row r="489">
      <c r="A489" s="185"/>
      <c r="B489" s="28"/>
      <c r="C489" s="24"/>
      <c r="D489" s="27"/>
      <c r="E489" s="27"/>
      <c r="F489" s="27"/>
      <c r="G489" s="28"/>
      <c r="H489" s="48"/>
      <c r="I489" s="170"/>
      <c r="J489" s="38"/>
      <c r="K489" s="504"/>
      <c r="L489" s="505"/>
      <c r="M489" s="504"/>
      <c r="N489" s="506"/>
    </row>
    <row r="490">
      <c r="A490" s="200"/>
      <c r="B490" s="75"/>
      <c r="C490" s="144"/>
      <c r="D490" s="162"/>
      <c r="E490" s="162"/>
      <c r="F490" s="162"/>
      <c r="G490" s="163"/>
      <c r="H490" s="145"/>
      <c r="I490" s="246"/>
      <c r="J490" s="253"/>
      <c r="K490" s="504"/>
      <c r="L490" s="504"/>
      <c r="M490" s="504"/>
      <c r="N490" s="506"/>
    </row>
    <row r="491">
      <c r="A491" s="316">
        <v>45900.0</v>
      </c>
      <c r="B491" s="125">
        <v>54603.0</v>
      </c>
      <c r="C491" s="125">
        <v>2.0</v>
      </c>
      <c r="D491" s="84">
        <v>0.2916666666666667</v>
      </c>
      <c r="E491" s="84"/>
      <c r="F491" s="84"/>
      <c r="G491" s="85" t="s">
        <v>28</v>
      </c>
      <c r="H491" s="158">
        <v>77.0</v>
      </c>
      <c r="I491" s="30">
        <v>0.0</v>
      </c>
      <c r="J491" s="87"/>
      <c r="K491" s="591"/>
      <c r="L491" s="592"/>
      <c r="M491" s="593"/>
      <c r="N491" s="594"/>
    </row>
    <row r="492">
      <c r="A492" s="185"/>
      <c r="B492" s="24">
        <v>56223.0</v>
      </c>
      <c r="C492" s="24">
        <v>4.0</v>
      </c>
      <c r="D492" s="27">
        <v>0.34375</v>
      </c>
      <c r="E492" s="27"/>
      <c r="F492" s="27"/>
      <c r="G492" s="28" t="s">
        <v>399</v>
      </c>
      <c r="H492" s="377">
        <f t="shared" ref="H492:H493" si="105">77*2</f>
        <v>154</v>
      </c>
      <c r="I492" s="241">
        <v>0.0</v>
      </c>
      <c r="J492" s="38"/>
      <c r="K492" s="497"/>
      <c r="L492" s="595"/>
      <c r="M492" s="505"/>
      <c r="N492" s="596"/>
    </row>
    <row r="493">
      <c r="A493" s="185"/>
      <c r="B493" s="28" t="s">
        <v>400</v>
      </c>
      <c r="C493" s="24">
        <v>6.0</v>
      </c>
      <c r="D493" s="27">
        <v>0.4548611111111111</v>
      </c>
      <c r="E493" s="27"/>
      <c r="F493" s="27"/>
      <c r="G493" s="28" t="s">
        <v>26</v>
      </c>
      <c r="H493" s="29">
        <f t="shared" si="105"/>
        <v>154</v>
      </c>
      <c r="I493" s="241">
        <v>0.0</v>
      </c>
      <c r="J493" s="38"/>
      <c r="K493" s="497"/>
      <c r="L493" s="595"/>
      <c r="M493" s="505"/>
      <c r="N493" s="596"/>
    </row>
    <row r="494">
      <c r="A494" s="185"/>
      <c r="B494" s="28">
        <v>54561.0</v>
      </c>
      <c r="C494" s="24">
        <v>3.0</v>
      </c>
      <c r="D494" s="27">
        <v>0.5902777777777778</v>
      </c>
      <c r="E494" s="27"/>
      <c r="F494" s="27"/>
      <c r="G494" s="28" t="s">
        <v>21</v>
      </c>
      <c r="H494" s="29">
        <v>77.0</v>
      </c>
      <c r="I494" s="241">
        <v>0.0</v>
      </c>
      <c r="J494" s="62">
        <v>1.0</v>
      </c>
      <c r="K494" s="497"/>
      <c r="L494" s="595"/>
      <c r="M494" s="505"/>
      <c r="N494" s="596"/>
    </row>
    <row r="495">
      <c r="A495" s="185"/>
      <c r="B495" s="28">
        <v>55946.0</v>
      </c>
      <c r="C495" s="24">
        <v>2.0</v>
      </c>
      <c r="D495" s="27">
        <v>0.7604166666666666</v>
      </c>
      <c r="E495" s="27"/>
      <c r="F495" s="27"/>
      <c r="G495" s="28" t="s">
        <v>317</v>
      </c>
      <c r="H495" s="29">
        <v>63.0</v>
      </c>
      <c r="I495" s="241">
        <v>0.0</v>
      </c>
      <c r="J495" s="44"/>
      <c r="K495" s="497"/>
      <c r="L495" s="595"/>
      <c r="M495" s="505"/>
      <c r="N495" s="596"/>
    </row>
    <row r="496">
      <c r="A496" s="185"/>
      <c r="B496" s="28"/>
      <c r="C496" s="24"/>
      <c r="D496" s="27"/>
      <c r="E496" s="27"/>
      <c r="F496" s="27"/>
      <c r="G496" s="28"/>
      <c r="H496" s="509">
        <f>SUM(H491:H495)</f>
        <v>525</v>
      </c>
      <c r="I496" s="390"/>
      <c r="J496" s="38"/>
      <c r="K496" s="597">
        <f>K480+H496</f>
        <v>27734</v>
      </c>
      <c r="L496" s="598">
        <f>L480+H496+0.05</f>
        <v>8604</v>
      </c>
      <c r="M496" s="505"/>
      <c r="N496" s="596"/>
    </row>
    <row r="497">
      <c r="A497" s="185"/>
      <c r="B497" s="28"/>
      <c r="C497" s="24"/>
      <c r="D497" s="27"/>
      <c r="E497" s="27"/>
      <c r="F497" s="27"/>
      <c r="G497" s="28"/>
      <c r="H497" s="106"/>
      <c r="I497" s="197"/>
      <c r="J497" s="391"/>
      <c r="K497" s="497"/>
      <c r="L497" s="595"/>
      <c r="M497" s="505"/>
      <c r="N497" s="596"/>
    </row>
    <row r="498">
      <c r="A498" s="185"/>
      <c r="B498" s="28"/>
      <c r="C498" s="24"/>
      <c r="D498" s="104"/>
      <c r="E498" s="104"/>
      <c r="F498" s="104"/>
      <c r="G498" s="105"/>
      <c r="H498" s="29"/>
      <c r="I498" s="197"/>
      <c r="J498" s="38"/>
      <c r="K498" s="497"/>
      <c r="L498" s="595"/>
      <c r="M498" s="505"/>
      <c r="N498" s="596"/>
    </row>
    <row r="499">
      <c r="A499" s="185"/>
      <c r="B499" s="105"/>
      <c r="C499" s="103"/>
      <c r="D499" s="104"/>
      <c r="E499" s="104"/>
      <c r="F499" s="104"/>
      <c r="G499" s="105"/>
      <c r="H499" s="106"/>
      <c r="I499" s="199"/>
      <c r="J499" s="38"/>
      <c r="K499" s="497"/>
      <c r="L499" s="595"/>
      <c r="M499" s="505"/>
      <c r="N499" s="596"/>
    </row>
    <row r="500">
      <c r="A500" s="185"/>
      <c r="B500" s="105"/>
      <c r="C500" s="103"/>
      <c r="D500" s="104"/>
      <c r="E500" s="104"/>
      <c r="F500" s="104"/>
      <c r="G500" s="105"/>
      <c r="H500" s="171"/>
      <c r="I500" s="197"/>
      <c r="J500" s="38"/>
      <c r="K500" s="576"/>
      <c r="L500" s="599"/>
      <c r="M500" s="520"/>
      <c r="N500" s="600"/>
    </row>
    <row r="501">
      <c r="A501" s="185"/>
      <c r="B501" s="28">
        <v>52159.0</v>
      </c>
      <c r="C501" s="24">
        <v>2.0</v>
      </c>
      <c r="D501" s="27">
        <v>0.6006944444444444</v>
      </c>
      <c r="E501" s="27"/>
      <c r="F501" s="27"/>
      <c r="G501" s="28" t="s">
        <v>28</v>
      </c>
      <c r="H501" s="29">
        <v>77.0</v>
      </c>
      <c r="I501" s="30">
        <v>0.0</v>
      </c>
      <c r="J501" s="31"/>
      <c r="K501" s="497"/>
      <c r="L501" s="595"/>
      <c r="M501" s="505"/>
      <c r="N501" s="596"/>
    </row>
    <row r="502">
      <c r="A502" s="185"/>
      <c r="B502" s="28">
        <v>57829.0</v>
      </c>
      <c r="C502" s="24">
        <v>2.0</v>
      </c>
      <c r="D502" s="27">
        <v>0.6666666666666666</v>
      </c>
      <c r="E502" s="27"/>
      <c r="F502" s="27"/>
      <c r="G502" s="28" t="s">
        <v>196</v>
      </c>
      <c r="H502" s="29">
        <v>81.0</v>
      </c>
      <c r="I502" s="58">
        <v>0.0</v>
      </c>
      <c r="J502" s="38"/>
      <c r="K502" s="497"/>
      <c r="L502" s="595"/>
      <c r="M502" s="505"/>
      <c r="N502" s="596"/>
    </row>
    <row r="503">
      <c r="A503" s="185"/>
      <c r="B503" s="28">
        <v>57688.0</v>
      </c>
      <c r="C503" s="24">
        <v>2.0</v>
      </c>
      <c r="D503" s="27">
        <v>0.7708333333333334</v>
      </c>
      <c r="E503" s="27"/>
      <c r="F503" s="27"/>
      <c r="G503" s="28" t="s">
        <v>28</v>
      </c>
      <c r="H503" s="29">
        <v>77.0</v>
      </c>
      <c r="I503" s="58">
        <v>0.0</v>
      </c>
      <c r="J503" s="38"/>
      <c r="K503" s="497"/>
      <c r="L503" s="595"/>
      <c r="M503" s="505"/>
      <c r="N503" s="596"/>
    </row>
    <row r="504">
      <c r="A504" s="185"/>
      <c r="B504" s="28">
        <v>55422.0</v>
      </c>
      <c r="C504" s="24">
        <v>4.0</v>
      </c>
      <c r="D504" s="27">
        <v>0.9270833333333334</v>
      </c>
      <c r="E504" s="27"/>
      <c r="F504" s="27"/>
      <c r="G504" s="28" t="s">
        <v>401</v>
      </c>
      <c r="H504" s="29">
        <v>300.0</v>
      </c>
      <c r="I504" s="58">
        <v>0.0</v>
      </c>
      <c r="J504" s="44">
        <v>2.0</v>
      </c>
      <c r="K504" s="497"/>
      <c r="L504" s="595"/>
      <c r="M504" s="505"/>
      <c r="N504" s="596"/>
    </row>
    <row r="505">
      <c r="A505" s="185"/>
      <c r="B505" s="28"/>
      <c r="C505" s="24"/>
      <c r="D505" s="27"/>
      <c r="E505" s="27"/>
      <c r="F505" s="27"/>
      <c r="G505" s="28"/>
      <c r="H505" s="509">
        <f>SUM(H501:H504)</f>
        <v>535</v>
      </c>
      <c r="I505" s="58"/>
      <c r="J505" s="44"/>
      <c r="K505" s="497"/>
      <c r="L505" s="595"/>
      <c r="M505" s="491">
        <f>M488+H505</f>
        <v>27548</v>
      </c>
      <c r="N505" s="389">
        <f>N488+H505+0.05</f>
        <v>8493</v>
      </c>
    </row>
    <row r="506">
      <c r="A506" s="185"/>
      <c r="B506" s="28"/>
      <c r="C506" s="24"/>
      <c r="D506" s="27"/>
      <c r="E506" s="27"/>
      <c r="F506" s="27"/>
      <c r="G506" s="28"/>
      <c r="H506" s="48"/>
      <c r="I506" s="601"/>
      <c r="J506" s="38"/>
      <c r="K506" s="497"/>
      <c r="L506" s="595"/>
      <c r="M506" s="505"/>
      <c r="N506" s="596"/>
    </row>
    <row r="507">
      <c r="A507" s="185"/>
      <c r="B507" s="193"/>
      <c r="C507" s="193"/>
      <c r="D507" s="394"/>
      <c r="E507" s="394"/>
      <c r="F507" s="394"/>
      <c r="G507" s="193"/>
      <c r="H507" s="193"/>
      <c r="I507" s="193"/>
      <c r="J507" s="395"/>
      <c r="K507" s="576"/>
      <c r="L507" s="599"/>
      <c r="M507" s="520"/>
      <c r="N507" s="600"/>
    </row>
    <row r="508">
      <c r="A508" s="200"/>
      <c r="B508" s="268"/>
      <c r="C508" s="268"/>
      <c r="D508" s="396"/>
      <c r="E508" s="396"/>
      <c r="F508" s="396"/>
      <c r="G508" s="268"/>
      <c r="H508" s="268"/>
      <c r="I508" s="268"/>
      <c r="J508" s="397"/>
      <c r="K508" s="602" t="s">
        <v>402</v>
      </c>
      <c r="L508" s="603"/>
      <c r="M508" s="604" t="s">
        <v>403</v>
      </c>
      <c r="N508" s="498"/>
    </row>
    <row r="509">
      <c r="A509" s="400"/>
      <c r="B509" s="160"/>
      <c r="C509" s="160"/>
      <c r="D509" s="401"/>
      <c r="E509" s="401"/>
      <c r="F509" s="401"/>
      <c r="G509" s="160"/>
      <c r="H509" s="160"/>
      <c r="I509" s="160"/>
      <c r="J509" s="402" t="s">
        <v>115</v>
      </c>
      <c r="K509" s="605">
        <v>19055.0</v>
      </c>
      <c r="L509" s="606"/>
      <c r="M509" s="607">
        <v>19055.0</v>
      </c>
      <c r="N509" s="498"/>
    </row>
    <row r="510">
      <c r="A510" s="400"/>
      <c r="B510" s="160"/>
      <c r="C510" s="160"/>
      <c r="D510" s="401"/>
      <c r="E510" s="401"/>
      <c r="F510" s="401"/>
      <c r="G510" s="160"/>
      <c r="H510" s="160"/>
      <c r="I510" s="160"/>
      <c r="J510" s="404" t="s">
        <v>116</v>
      </c>
      <c r="K510" s="608">
        <v>0.0</v>
      </c>
      <c r="L510" s="608"/>
      <c r="M510" s="608">
        <v>0.0</v>
      </c>
      <c r="N510" s="498"/>
    </row>
    <row r="511">
      <c r="A511" s="400"/>
      <c r="B511" s="160"/>
      <c r="C511" s="160"/>
      <c r="D511" s="401"/>
      <c r="E511" s="401"/>
      <c r="F511" s="401"/>
      <c r="G511" s="160"/>
      <c r="H511" s="160"/>
      <c r="I511" s="160"/>
      <c r="J511" s="406" t="s">
        <v>117</v>
      </c>
      <c r="K511" s="609">
        <v>27734.0</v>
      </c>
      <c r="L511" s="607"/>
      <c r="M511" s="609">
        <v>27544.0</v>
      </c>
      <c r="N511" s="498"/>
    </row>
    <row r="512">
      <c r="A512" s="400"/>
      <c r="B512" s="160"/>
      <c r="C512" s="160"/>
      <c r="D512" s="401"/>
      <c r="E512" s="401"/>
      <c r="F512" s="401"/>
      <c r="G512" s="160"/>
      <c r="H512" s="160"/>
      <c r="I512" s="160"/>
      <c r="J512" s="402" t="s">
        <v>118</v>
      </c>
      <c r="K512" s="606">
        <f>K511-K509</f>
        <v>8679</v>
      </c>
      <c r="L512" s="606"/>
      <c r="M512" s="610">
        <f>M511-M509</f>
        <v>8489</v>
      </c>
      <c r="N512" s="611"/>
    </row>
    <row r="513">
      <c r="A513" s="400"/>
      <c r="B513" s="160"/>
      <c r="C513" s="160"/>
      <c r="D513" s="401"/>
      <c r="E513" s="401"/>
      <c r="F513" s="401"/>
      <c r="G513" s="160"/>
      <c r="H513" s="160"/>
      <c r="I513" s="160"/>
      <c r="J513" s="404" t="s">
        <v>119</v>
      </c>
      <c r="K513" s="612">
        <v>-150.0</v>
      </c>
      <c r="L513" s="409"/>
      <c r="M513" s="405">
        <v>-150.0</v>
      </c>
      <c r="N513" s="611"/>
    </row>
    <row r="514">
      <c r="A514" s="400"/>
      <c r="B514" s="160"/>
      <c r="C514" s="160"/>
      <c r="D514" s="401"/>
      <c r="E514" s="401"/>
      <c r="F514" s="401"/>
      <c r="G514" s="160"/>
      <c r="H514" s="160"/>
      <c r="I514" s="160"/>
      <c r="J514" s="613" t="s">
        <v>120</v>
      </c>
      <c r="K514" s="614">
        <f>K512+K513</f>
        <v>8529</v>
      </c>
      <c r="L514" s="614"/>
      <c r="M514" s="615">
        <f>M512+M513</f>
        <v>8339</v>
      </c>
      <c r="N514" s="498"/>
    </row>
    <row r="515">
      <c r="A515" s="400"/>
      <c r="B515" s="160"/>
      <c r="C515" s="160"/>
      <c r="D515" s="401"/>
      <c r="E515" s="401"/>
      <c r="F515" s="401"/>
      <c r="G515" s="160"/>
      <c r="H515" s="160"/>
      <c r="I515" s="160"/>
      <c r="J515" s="413"/>
      <c r="K515" s="497"/>
      <c r="L515" s="497"/>
      <c r="M515" s="497"/>
      <c r="N515" s="498"/>
    </row>
    <row r="516">
      <c r="A516" s="400"/>
      <c r="B516" s="160"/>
      <c r="C516" s="160"/>
      <c r="D516" s="401"/>
      <c r="E516" s="401"/>
      <c r="F516" s="401"/>
      <c r="G516" s="160"/>
      <c r="H516" s="160"/>
      <c r="I516" s="160"/>
      <c r="J516" s="10"/>
      <c r="K516" s="497"/>
      <c r="L516" s="497"/>
      <c r="M516" s="497"/>
      <c r="N516" s="498"/>
    </row>
    <row r="517">
      <c r="A517" s="400"/>
      <c r="B517" s="160"/>
      <c r="C517" s="160"/>
      <c r="D517" s="401"/>
      <c r="E517" s="401"/>
      <c r="F517" s="401"/>
      <c r="G517" s="160"/>
      <c r="H517" s="160"/>
      <c r="I517" s="160"/>
      <c r="J517" s="10"/>
      <c r="K517" s="497"/>
      <c r="L517" s="497"/>
      <c r="M517" s="497"/>
      <c r="N517" s="498"/>
    </row>
    <row r="518">
      <c r="A518" s="400"/>
      <c r="B518" s="160"/>
      <c r="C518" s="160"/>
      <c r="D518" s="401"/>
      <c r="E518" s="401"/>
      <c r="F518" s="401"/>
      <c r="G518" s="160"/>
      <c r="H518" s="160"/>
      <c r="I518" s="160"/>
      <c r="J518" s="10"/>
      <c r="K518" s="497"/>
      <c r="L518" s="497"/>
      <c r="M518" s="497"/>
      <c r="N518" s="498"/>
    </row>
    <row r="519">
      <c r="A519" s="400"/>
      <c r="B519" s="160"/>
      <c r="C519" s="160"/>
      <c r="D519" s="401"/>
      <c r="E519" s="401"/>
      <c r="F519" s="401"/>
      <c r="G519" s="160"/>
      <c r="H519" s="160"/>
      <c r="I519" s="160"/>
      <c r="J519" s="10"/>
      <c r="K519" s="497"/>
      <c r="L519" s="497"/>
      <c r="M519" s="497"/>
      <c r="N519" s="498"/>
    </row>
    <row r="520">
      <c r="A520" s="400"/>
      <c r="B520" s="160"/>
      <c r="C520" s="160"/>
      <c r="D520" s="401"/>
      <c r="E520" s="401"/>
      <c r="F520" s="401"/>
      <c r="G520" s="160"/>
      <c r="H520" s="160"/>
      <c r="I520" s="160"/>
      <c r="J520" s="10"/>
      <c r="K520" s="497"/>
      <c r="L520" s="497"/>
      <c r="M520" s="497"/>
      <c r="N520" s="498"/>
    </row>
    <row r="521">
      <c r="A521" s="400"/>
      <c r="B521" s="160"/>
      <c r="C521" s="160"/>
      <c r="D521" s="401"/>
      <c r="E521" s="401"/>
      <c r="F521" s="401"/>
      <c r="G521" s="160"/>
      <c r="H521" s="160"/>
      <c r="I521" s="160"/>
      <c r="J521" s="10"/>
      <c r="K521" s="497"/>
      <c r="L521" s="497"/>
      <c r="M521" s="497"/>
      <c r="N521" s="498"/>
    </row>
    <row r="522">
      <c r="A522" s="400"/>
      <c r="B522" s="160"/>
      <c r="C522" s="160"/>
      <c r="D522" s="401"/>
      <c r="E522" s="401"/>
      <c r="F522" s="401"/>
      <c r="G522" s="160"/>
      <c r="H522" s="160"/>
      <c r="I522" s="160"/>
      <c r="J522" s="10"/>
      <c r="K522" s="497"/>
      <c r="L522" s="497"/>
      <c r="M522" s="497"/>
      <c r="N522" s="498"/>
    </row>
    <row r="523">
      <c r="A523" s="400"/>
      <c r="B523" s="160"/>
      <c r="C523" s="160"/>
      <c r="D523" s="401"/>
      <c r="E523" s="401"/>
      <c r="F523" s="401"/>
      <c r="G523" s="160"/>
      <c r="H523" s="160"/>
      <c r="I523" s="160"/>
      <c r="J523" s="10"/>
      <c r="K523" s="497"/>
      <c r="L523" s="497"/>
      <c r="M523" s="497"/>
      <c r="N523" s="498"/>
    </row>
    <row r="524">
      <c r="A524" s="400"/>
      <c r="B524" s="160"/>
      <c r="C524" s="160"/>
      <c r="D524" s="401"/>
      <c r="E524" s="401"/>
      <c r="F524" s="401"/>
      <c r="G524" s="160"/>
      <c r="H524" s="160"/>
      <c r="I524" s="160"/>
      <c r="J524" s="10"/>
      <c r="K524" s="497"/>
      <c r="L524" s="497"/>
      <c r="M524" s="497"/>
      <c r="N524" s="498"/>
    </row>
    <row r="525">
      <c r="A525" s="400"/>
      <c r="B525" s="160"/>
      <c r="C525" s="160"/>
      <c r="D525" s="401"/>
      <c r="E525" s="401"/>
      <c r="F525" s="401"/>
      <c r="G525" s="160"/>
      <c r="H525" s="160"/>
      <c r="I525" s="160"/>
      <c r="J525" s="10"/>
      <c r="K525" s="497"/>
      <c r="L525" s="497"/>
      <c r="M525" s="497"/>
      <c r="N525" s="498"/>
    </row>
    <row r="526">
      <c r="A526" s="400"/>
      <c r="B526" s="160"/>
      <c r="C526" s="160"/>
      <c r="D526" s="401"/>
      <c r="E526" s="401"/>
      <c r="F526" s="401"/>
      <c r="G526" s="160"/>
      <c r="H526" s="160"/>
      <c r="I526" s="160"/>
      <c r="J526" s="10"/>
      <c r="K526" s="497"/>
      <c r="L526" s="497"/>
      <c r="M526" s="497"/>
      <c r="N526" s="498"/>
    </row>
    <row r="527">
      <c r="A527" s="400"/>
      <c r="B527" s="160"/>
      <c r="C527" s="160"/>
      <c r="D527" s="401"/>
      <c r="E527" s="401"/>
      <c r="F527" s="401"/>
      <c r="G527" s="160"/>
      <c r="H527" s="160"/>
      <c r="I527" s="160"/>
      <c r="J527" s="10"/>
      <c r="K527" s="497"/>
      <c r="L527" s="497"/>
      <c r="M527" s="497"/>
      <c r="N527" s="498"/>
    </row>
    <row r="528">
      <c r="A528" s="400"/>
      <c r="B528" s="160"/>
      <c r="C528" s="160"/>
      <c r="D528" s="401"/>
      <c r="E528" s="401"/>
      <c r="F528" s="401"/>
      <c r="G528" s="160"/>
      <c r="H528" s="160"/>
      <c r="I528" s="160"/>
      <c r="J528" s="10"/>
      <c r="K528" s="497"/>
      <c r="L528" s="497"/>
      <c r="M528" s="497"/>
      <c r="N528" s="498"/>
    </row>
    <row r="529">
      <c r="A529" s="400"/>
      <c r="B529" s="160"/>
      <c r="C529" s="160"/>
      <c r="D529" s="401"/>
      <c r="E529" s="401"/>
      <c r="F529" s="401"/>
      <c r="G529" s="160"/>
      <c r="H529" s="160"/>
      <c r="I529" s="160"/>
      <c r="J529" s="10"/>
      <c r="K529" s="497"/>
      <c r="L529" s="497"/>
      <c r="M529" s="497"/>
      <c r="N529" s="498"/>
    </row>
    <row r="530">
      <c r="A530" s="400"/>
      <c r="B530" s="160"/>
      <c r="C530" s="160"/>
      <c r="D530" s="401"/>
      <c r="E530" s="401"/>
      <c r="F530" s="401"/>
      <c r="G530" s="160"/>
      <c r="H530" s="160"/>
      <c r="I530" s="160"/>
      <c r="J530" s="10"/>
      <c r="K530" s="497"/>
      <c r="L530" s="497"/>
      <c r="M530" s="497"/>
      <c r="N530" s="498"/>
    </row>
    <row r="531">
      <c r="A531" s="400"/>
      <c r="B531" s="160"/>
      <c r="C531" s="160"/>
      <c r="D531" s="401"/>
      <c r="E531" s="401"/>
      <c r="F531" s="401"/>
      <c r="G531" s="160"/>
      <c r="H531" s="160"/>
      <c r="I531" s="160"/>
      <c r="J531" s="10"/>
      <c r="K531" s="497"/>
      <c r="L531" s="497"/>
      <c r="M531" s="497"/>
      <c r="N531" s="498"/>
    </row>
    <row r="532">
      <c r="A532" s="400"/>
      <c r="B532" s="160"/>
      <c r="C532" s="160"/>
      <c r="D532" s="401"/>
      <c r="E532" s="401"/>
      <c r="F532" s="401"/>
      <c r="G532" s="160"/>
      <c r="H532" s="160"/>
      <c r="I532" s="160"/>
      <c r="J532" s="10"/>
      <c r="K532" s="497"/>
      <c r="L532" s="497"/>
      <c r="M532" s="497"/>
      <c r="N532" s="498"/>
    </row>
    <row r="533">
      <c r="A533" s="400"/>
      <c r="B533" s="160"/>
      <c r="C533" s="160"/>
      <c r="D533" s="401"/>
      <c r="E533" s="401"/>
      <c r="F533" s="401"/>
      <c r="G533" s="160"/>
      <c r="H533" s="160"/>
      <c r="I533" s="160"/>
      <c r="J533" s="10"/>
      <c r="K533" s="497"/>
      <c r="L533" s="497"/>
      <c r="M533" s="497"/>
      <c r="N533" s="498"/>
    </row>
    <row r="534">
      <c r="A534" s="400"/>
      <c r="B534" s="160"/>
      <c r="C534" s="160"/>
      <c r="D534" s="401"/>
      <c r="E534" s="401"/>
      <c r="F534" s="401"/>
      <c r="G534" s="160"/>
      <c r="H534" s="160"/>
      <c r="I534" s="160"/>
      <c r="J534" s="10"/>
      <c r="K534" s="497"/>
      <c r="L534" s="497"/>
      <c r="M534" s="497"/>
      <c r="N534" s="498"/>
    </row>
    <row r="535">
      <c r="A535" s="400"/>
      <c r="B535" s="160"/>
      <c r="C535" s="160"/>
      <c r="D535" s="401"/>
      <c r="E535" s="401"/>
      <c r="F535" s="401"/>
      <c r="G535" s="160"/>
      <c r="H535" s="160"/>
      <c r="I535" s="160"/>
      <c r="J535" s="10"/>
      <c r="K535" s="497"/>
      <c r="L535" s="497"/>
      <c r="M535" s="497"/>
      <c r="N535" s="498"/>
    </row>
    <row r="536">
      <c r="A536" s="400"/>
      <c r="B536" s="160"/>
      <c r="C536" s="160"/>
      <c r="D536" s="401"/>
      <c r="E536" s="401"/>
      <c r="F536" s="401"/>
      <c r="G536" s="160"/>
      <c r="H536" s="160"/>
      <c r="I536" s="160"/>
      <c r="J536" s="10"/>
      <c r="K536" s="497"/>
      <c r="L536" s="497"/>
      <c r="M536" s="497"/>
      <c r="N536" s="498"/>
    </row>
    <row r="537">
      <c r="A537" s="400"/>
      <c r="B537" s="160"/>
      <c r="C537" s="160"/>
      <c r="D537" s="401"/>
      <c r="E537" s="401"/>
      <c r="F537" s="401"/>
      <c r="G537" s="160"/>
      <c r="H537" s="160"/>
      <c r="I537" s="160"/>
      <c r="J537" s="10"/>
      <c r="K537" s="497"/>
      <c r="L537" s="497"/>
      <c r="M537" s="497"/>
      <c r="N537" s="498"/>
    </row>
    <row r="538">
      <c r="A538" s="400"/>
      <c r="B538" s="160"/>
      <c r="C538" s="160"/>
      <c r="D538" s="401"/>
      <c r="E538" s="401"/>
      <c r="F538" s="401"/>
      <c r="G538" s="160"/>
      <c r="H538" s="160"/>
      <c r="I538" s="160"/>
      <c r="J538" s="10"/>
      <c r="K538" s="497"/>
      <c r="L538" s="497"/>
      <c r="M538" s="497"/>
      <c r="N538" s="498"/>
    </row>
    <row r="539">
      <c r="A539" s="400"/>
      <c r="B539" s="160"/>
      <c r="C539" s="160"/>
      <c r="D539" s="401"/>
      <c r="E539" s="401"/>
      <c r="F539" s="401"/>
      <c r="G539" s="160"/>
      <c r="H539" s="160"/>
      <c r="I539" s="160"/>
      <c r="J539" s="10"/>
      <c r="K539" s="497"/>
      <c r="L539" s="497"/>
      <c r="M539" s="497"/>
      <c r="N539" s="498"/>
    </row>
    <row r="540">
      <c r="A540" s="400"/>
      <c r="B540" s="160"/>
      <c r="C540" s="160"/>
      <c r="D540" s="401"/>
      <c r="E540" s="401"/>
      <c r="F540" s="401"/>
      <c r="G540" s="160"/>
      <c r="H540" s="160"/>
      <c r="I540" s="160"/>
      <c r="J540" s="10"/>
      <c r="K540" s="497"/>
      <c r="L540" s="497"/>
      <c r="M540" s="497"/>
      <c r="N540" s="498"/>
    </row>
    <row r="541">
      <c r="A541" s="400"/>
      <c r="B541" s="160"/>
      <c r="C541" s="160"/>
      <c r="D541" s="401"/>
      <c r="E541" s="401"/>
      <c r="F541" s="401"/>
      <c r="G541" s="160"/>
      <c r="H541" s="160"/>
      <c r="I541" s="160"/>
      <c r="J541" s="10"/>
      <c r="K541" s="497"/>
      <c r="L541" s="497"/>
      <c r="M541" s="497"/>
      <c r="N541" s="498"/>
    </row>
    <row r="542">
      <c r="A542" s="400"/>
      <c r="B542" s="160"/>
      <c r="C542" s="160"/>
      <c r="D542" s="401"/>
      <c r="E542" s="401"/>
      <c r="F542" s="401"/>
      <c r="G542" s="160"/>
      <c r="H542" s="160"/>
      <c r="I542" s="160"/>
      <c r="J542" s="10"/>
      <c r="K542" s="497"/>
      <c r="L542" s="497"/>
      <c r="M542" s="497"/>
      <c r="N542" s="498"/>
    </row>
    <row r="543">
      <c r="A543" s="400"/>
      <c r="B543" s="160"/>
      <c r="C543" s="160"/>
      <c r="D543" s="401"/>
      <c r="E543" s="401"/>
      <c r="F543" s="401"/>
      <c r="G543" s="160"/>
      <c r="H543" s="160"/>
      <c r="I543" s="160"/>
      <c r="J543" s="10"/>
      <c r="K543" s="497"/>
      <c r="L543" s="497"/>
      <c r="M543" s="497"/>
      <c r="N543" s="498"/>
    </row>
    <row r="544">
      <c r="A544" s="400"/>
      <c r="B544" s="160"/>
      <c r="C544" s="160"/>
      <c r="D544" s="401"/>
      <c r="E544" s="401"/>
      <c r="F544" s="401"/>
      <c r="G544" s="160"/>
      <c r="H544" s="160"/>
      <c r="I544" s="160"/>
      <c r="J544" s="10"/>
      <c r="K544" s="497"/>
      <c r="L544" s="497"/>
      <c r="M544" s="497"/>
      <c r="N544" s="498"/>
    </row>
    <row r="545">
      <c r="A545" s="400"/>
      <c r="B545" s="160"/>
      <c r="C545" s="160"/>
      <c r="D545" s="401"/>
      <c r="E545" s="401"/>
      <c r="F545" s="401"/>
      <c r="G545" s="160"/>
      <c r="H545" s="160"/>
      <c r="I545" s="160"/>
      <c r="J545" s="10"/>
      <c r="K545" s="497"/>
      <c r="L545" s="497"/>
      <c r="M545" s="497"/>
      <c r="N545" s="498"/>
    </row>
    <row r="546">
      <c r="A546" s="400"/>
      <c r="B546" s="160"/>
      <c r="C546" s="160"/>
      <c r="D546" s="401"/>
      <c r="E546" s="401"/>
      <c r="F546" s="401"/>
      <c r="G546" s="160"/>
      <c r="H546" s="160"/>
      <c r="I546" s="160"/>
      <c r="J546" s="10"/>
      <c r="K546" s="497"/>
      <c r="L546" s="497"/>
      <c r="M546" s="497"/>
      <c r="N546" s="498"/>
    </row>
    <row r="547">
      <c r="A547" s="400"/>
      <c r="B547" s="160"/>
      <c r="C547" s="160"/>
      <c r="D547" s="401"/>
      <c r="E547" s="401"/>
      <c r="F547" s="401"/>
      <c r="G547" s="160"/>
      <c r="H547" s="160"/>
      <c r="I547" s="160"/>
      <c r="J547" s="10"/>
      <c r="K547" s="497"/>
      <c r="L547" s="497"/>
      <c r="M547" s="497"/>
      <c r="N547" s="498"/>
    </row>
    <row r="548">
      <c r="A548" s="400"/>
      <c r="B548" s="160"/>
      <c r="C548" s="160"/>
      <c r="D548" s="401"/>
      <c r="E548" s="401"/>
      <c r="F548" s="401"/>
      <c r="G548" s="160"/>
      <c r="H548" s="160"/>
      <c r="I548" s="160"/>
      <c r="J548" s="10"/>
      <c r="K548" s="497"/>
      <c r="L548" s="497"/>
      <c r="M548" s="497"/>
      <c r="N548" s="498"/>
    </row>
    <row r="549">
      <c r="A549" s="400"/>
      <c r="B549" s="160"/>
      <c r="C549" s="160"/>
      <c r="D549" s="401"/>
      <c r="E549" s="401"/>
      <c r="F549" s="401"/>
      <c r="G549" s="160"/>
      <c r="H549" s="160"/>
      <c r="I549" s="160"/>
      <c r="J549" s="10"/>
      <c r="K549" s="497"/>
      <c r="L549" s="497"/>
      <c r="M549" s="497"/>
      <c r="N549" s="498"/>
    </row>
    <row r="550">
      <c r="A550" s="400"/>
      <c r="B550" s="160"/>
      <c r="C550" s="160"/>
      <c r="D550" s="401"/>
      <c r="E550" s="401"/>
      <c r="F550" s="401"/>
      <c r="G550" s="160"/>
      <c r="H550" s="160"/>
      <c r="I550" s="160"/>
      <c r="J550" s="10"/>
      <c r="K550" s="497"/>
      <c r="L550" s="497"/>
      <c r="M550" s="497"/>
      <c r="N550" s="498"/>
    </row>
    <row r="551">
      <c r="A551" s="400"/>
      <c r="B551" s="160"/>
      <c r="C551" s="160"/>
      <c r="D551" s="401"/>
      <c r="E551" s="401"/>
      <c r="F551" s="401"/>
      <c r="G551" s="160"/>
      <c r="H551" s="160"/>
      <c r="I551" s="160"/>
      <c r="J551" s="10"/>
      <c r="K551" s="497"/>
      <c r="L551" s="497"/>
      <c r="M551" s="497"/>
      <c r="N551" s="498"/>
    </row>
    <row r="552">
      <c r="A552" s="400"/>
      <c r="B552" s="160"/>
      <c r="C552" s="160"/>
      <c r="D552" s="401"/>
      <c r="E552" s="401"/>
      <c r="F552" s="401"/>
      <c r="G552" s="160"/>
      <c r="H552" s="160"/>
      <c r="I552" s="160"/>
      <c r="J552" s="10"/>
      <c r="K552" s="497"/>
      <c r="L552" s="497"/>
      <c r="M552" s="497"/>
      <c r="N552" s="498"/>
    </row>
    <row r="553">
      <c r="A553" s="400"/>
      <c r="B553" s="160"/>
      <c r="C553" s="160"/>
      <c r="D553" s="401"/>
      <c r="E553" s="401"/>
      <c r="F553" s="401"/>
      <c r="G553" s="160"/>
      <c r="H553" s="160"/>
      <c r="I553" s="160"/>
      <c r="J553" s="10"/>
      <c r="K553" s="497"/>
      <c r="L553" s="497"/>
      <c r="M553" s="497"/>
      <c r="N553" s="498"/>
    </row>
    <row r="554">
      <c r="A554" s="400"/>
      <c r="B554" s="160"/>
      <c r="C554" s="160"/>
      <c r="D554" s="401"/>
      <c r="E554" s="401"/>
      <c r="F554" s="401"/>
      <c r="G554" s="160"/>
      <c r="H554" s="160"/>
      <c r="I554" s="160"/>
      <c r="J554" s="10"/>
      <c r="K554" s="497"/>
      <c r="L554" s="497"/>
      <c r="M554" s="497"/>
      <c r="N554" s="498"/>
    </row>
    <row r="555">
      <c r="A555" s="400"/>
      <c r="B555" s="160"/>
      <c r="C555" s="160"/>
      <c r="D555" s="401"/>
      <c r="E555" s="414"/>
      <c r="F555" s="414"/>
      <c r="G555" s="160"/>
      <c r="H555" s="160"/>
      <c r="I555" s="160"/>
      <c r="J555" s="10"/>
      <c r="K555" s="497"/>
      <c r="L555" s="497"/>
      <c r="M555" s="497"/>
      <c r="N555" s="498"/>
    </row>
    <row r="556">
      <c r="A556" s="400"/>
      <c r="B556" s="160"/>
      <c r="C556" s="160"/>
      <c r="D556" s="401"/>
      <c r="E556" s="414"/>
      <c r="F556" s="414"/>
      <c r="G556" s="160"/>
      <c r="H556" s="160"/>
      <c r="I556" s="160"/>
      <c r="J556" s="10"/>
      <c r="K556" s="497"/>
      <c r="L556" s="497"/>
      <c r="M556" s="497"/>
      <c r="N556" s="498"/>
    </row>
    <row r="557">
      <c r="A557" s="400"/>
      <c r="B557" s="160"/>
      <c r="C557" s="160"/>
      <c r="D557" s="401"/>
      <c r="E557" s="414"/>
      <c r="F557" s="414"/>
      <c r="G557" s="160"/>
      <c r="H557" s="160"/>
      <c r="I557" s="160"/>
      <c r="J557" s="10"/>
      <c r="K557" s="497"/>
      <c r="L557" s="497"/>
      <c r="M557" s="497"/>
      <c r="N557" s="498"/>
    </row>
    <row r="558">
      <c r="A558" s="400"/>
      <c r="B558" s="160"/>
      <c r="C558" s="160"/>
      <c r="D558" s="401"/>
      <c r="E558" s="414"/>
      <c r="F558" s="414"/>
      <c r="G558" s="160"/>
      <c r="H558" s="160"/>
      <c r="I558" s="160"/>
      <c r="J558" s="10"/>
      <c r="K558" s="497"/>
      <c r="L558" s="497"/>
      <c r="M558" s="497"/>
      <c r="N558" s="498"/>
    </row>
    <row r="559">
      <c r="A559" s="400"/>
      <c r="B559" s="160"/>
      <c r="C559" s="160"/>
      <c r="D559" s="401"/>
      <c r="E559" s="414"/>
      <c r="F559" s="414"/>
      <c r="G559" s="160"/>
      <c r="H559" s="160"/>
      <c r="I559" s="160"/>
      <c r="J559" s="10"/>
      <c r="K559" s="497"/>
      <c r="L559" s="497"/>
      <c r="M559" s="497"/>
      <c r="N559" s="498"/>
    </row>
    <row r="560">
      <c r="A560" s="400"/>
      <c r="B560" s="160"/>
      <c r="C560" s="160"/>
      <c r="D560" s="401"/>
      <c r="E560" s="414"/>
      <c r="F560" s="414"/>
      <c r="G560" s="160"/>
      <c r="H560" s="160"/>
      <c r="I560" s="160"/>
      <c r="J560" s="10"/>
      <c r="K560" s="497"/>
      <c r="L560" s="497"/>
      <c r="M560" s="497"/>
      <c r="N560" s="498"/>
    </row>
    <row r="561">
      <c r="A561" s="400"/>
      <c r="B561" s="160"/>
      <c r="C561" s="160"/>
      <c r="D561" s="401"/>
      <c r="E561" s="414"/>
      <c r="F561" s="414"/>
      <c r="G561" s="160"/>
      <c r="H561" s="160"/>
      <c r="I561" s="160"/>
      <c r="J561" s="10"/>
      <c r="K561" s="497"/>
      <c r="L561" s="497"/>
      <c r="M561" s="497"/>
      <c r="N561" s="498"/>
    </row>
    <row r="562">
      <c r="A562" s="400"/>
      <c r="B562" s="160"/>
      <c r="C562" s="160"/>
      <c r="D562" s="401"/>
      <c r="E562" s="414"/>
      <c r="F562" s="414"/>
      <c r="G562" s="160"/>
      <c r="H562" s="160"/>
      <c r="I562" s="160"/>
      <c r="J562" s="10"/>
      <c r="K562" s="497"/>
      <c r="L562" s="497"/>
      <c r="M562" s="497"/>
      <c r="N562" s="498"/>
    </row>
    <row r="563">
      <c r="A563" s="400"/>
      <c r="B563" s="160"/>
      <c r="C563" s="160"/>
      <c r="D563" s="401"/>
      <c r="E563" s="414"/>
      <c r="F563" s="414"/>
      <c r="G563" s="160"/>
      <c r="H563" s="160"/>
      <c r="I563" s="160"/>
      <c r="J563" s="10"/>
      <c r="K563" s="497"/>
      <c r="L563" s="497"/>
      <c r="M563" s="497"/>
      <c r="N563" s="498"/>
    </row>
    <row r="564">
      <c r="A564" s="400"/>
      <c r="B564" s="160"/>
      <c r="C564" s="160"/>
      <c r="D564" s="401"/>
      <c r="E564" s="414"/>
      <c r="F564" s="414"/>
      <c r="G564" s="160"/>
      <c r="H564" s="160"/>
      <c r="I564" s="160"/>
      <c r="J564" s="10"/>
      <c r="K564" s="497"/>
      <c r="L564" s="497"/>
      <c r="M564" s="497"/>
      <c r="N564" s="498"/>
    </row>
    <row r="565">
      <c r="A565" s="400"/>
      <c r="B565" s="160"/>
      <c r="C565" s="160"/>
      <c r="D565" s="401"/>
      <c r="E565" s="414"/>
      <c r="F565" s="414"/>
      <c r="G565" s="160"/>
      <c r="H565" s="160"/>
      <c r="I565" s="160"/>
      <c r="J565" s="10"/>
      <c r="K565" s="497"/>
      <c r="L565" s="497"/>
      <c r="M565" s="497"/>
      <c r="N565" s="498"/>
    </row>
    <row r="566">
      <c r="A566" s="400"/>
      <c r="B566" s="160"/>
      <c r="C566" s="160"/>
      <c r="D566" s="401"/>
      <c r="E566" s="414"/>
      <c r="F566" s="414"/>
      <c r="G566" s="160"/>
      <c r="H566" s="160"/>
      <c r="I566" s="160"/>
      <c r="J566" s="10"/>
      <c r="K566" s="497"/>
      <c r="L566" s="497"/>
      <c r="M566" s="497"/>
      <c r="N566" s="498"/>
    </row>
    <row r="567">
      <c r="A567" s="400"/>
      <c r="B567" s="160"/>
      <c r="C567" s="160"/>
      <c r="D567" s="401"/>
      <c r="E567" s="414"/>
      <c r="F567" s="414"/>
      <c r="G567" s="160"/>
      <c r="H567" s="160"/>
      <c r="I567" s="160"/>
      <c r="J567" s="10"/>
      <c r="K567" s="497"/>
      <c r="L567" s="497"/>
      <c r="M567" s="497"/>
      <c r="N567" s="498"/>
    </row>
    <row r="568">
      <c r="A568" s="400"/>
      <c r="B568" s="160"/>
      <c r="C568" s="160"/>
      <c r="D568" s="401"/>
      <c r="E568" s="414"/>
      <c r="F568" s="414"/>
      <c r="G568" s="160"/>
      <c r="H568" s="160"/>
      <c r="I568" s="160"/>
      <c r="J568" s="10"/>
      <c r="K568" s="497"/>
      <c r="L568" s="497"/>
      <c r="M568" s="497"/>
      <c r="N568" s="498"/>
    </row>
    <row r="569">
      <c r="A569" s="400"/>
      <c r="B569" s="160"/>
      <c r="C569" s="160"/>
      <c r="D569" s="401"/>
      <c r="E569" s="414"/>
      <c r="F569" s="414"/>
      <c r="G569" s="160"/>
      <c r="H569" s="160"/>
      <c r="I569" s="160"/>
      <c r="J569" s="10"/>
      <c r="K569" s="497"/>
      <c r="L569" s="497"/>
      <c r="M569" s="497"/>
      <c r="N569" s="498"/>
    </row>
    <row r="570">
      <c r="A570" s="400"/>
      <c r="B570" s="160"/>
      <c r="C570" s="160"/>
      <c r="D570" s="401"/>
      <c r="E570" s="414"/>
      <c r="F570" s="414"/>
      <c r="G570" s="160"/>
      <c r="H570" s="160"/>
      <c r="I570" s="160"/>
      <c r="J570" s="10"/>
      <c r="K570" s="497"/>
      <c r="L570" s="497"/>
      <c r="M570" s="497"/>
      <c r="N570" s="498"/>
    </row>
    <row r="571">
      <c r="A571" s="400"/>
      <c r="B571" s="160"/>
      <c r="C571" s="160"/>
      <c r="D571" s="401"/>
      <c r="E571" s="414"/>
      <c r="F571" s="414"/>
      <c r="G571" s="160"/>
      <c r="H571" s="160"/>
      <c r="I571" s="160"/>
      <c r="J571" s="10"/>
      <c r="K571" s="497"/>
      <c r="L571" s="497"/>
      <c r="M571" s="497"/>
      <c r="N571" s="498"/>
    </row>
    <row r="572">
      <c r="A572" s="400"/>
      <c r="B572" s="160"/>
      <c r="C572" s="160"/>
      <c r="D572" s="401"/>
      <c r="E572" s="414"/>
      <c r="F572" s="414"/>
      <c r="G572" s="160"/>
      <c r="H572" s="160"/>
      <c r="I572" s="160"/>
      <c r="J572" s="10"/>
      <c r="K572" s="497"/>
      <c r="L572" s="497"/>
      <c r="M572" s="497"/>
      <c r="N572" s="498"/>
    </row>
    <row r="573">
      <c r="A573" s="400"/>
      <c r="B573" s="160"/>
      <c r="C573" s="160"/>
      <c r="D573" s="401"/>
      <c r="E573" s="414"/>
      <c r="F573" s="414"/>
      <c r="G573" s="160"/>
      <c r="H573" s="160"/>
      <c r="I573" s="160"/>
      <c r="J573" s="10"/>
      <c r="K573" s="497"/>
      <c r="L573" s="497"/>
      <c r="M573" s="497"/>
      <c r="N573" s="498"/>
    </row>
    <row r="574">
      <c r="A574" s="400"/>
      <c r="B574" s="160"/>
      <c r="C574" s="160"/>
      <c r="D574" s="401"/>
      <c r="E574" s="414"/>
      <c r="F574" s="414"/>
      <c r="G574" s="160"/>
      <c r="H574" s="160"/>
      <c r="I574" s="160"/>
      <c r="J574" s="10"/>
      <c r="K574" s="497"/>
      <c r="L574" s="497"/>
      <c r="M574" s="497"/>
      <c r="N574" s="498"/>
    </row>
    <row r="575">
      <c r="A575" s="400"/>
      <c r="B575" s="160"/>
      <c r="C575" s="160"/>
      <c r="D575" s="401"/>
      <c r="E575" s="414"/>
      <c r="F575" s="414"/>
      <c r="G575" s="160"/>
      <c r="H575" s="160"/>
      <c r="I575" s="160"/>
      <c r="J575" s="10"/>
      <c r="K575" s="497"/>
      <c r="L575" s="497"/>
      <c r="M575" s="497"/>
      <c r="N575" s="498"/>
    </row>
    <row r="576">
      <c r="A576" s="400"/>
      <c r="B576" s="160"/>
      <c r="C576" s="160"/>
      <c r="D576" s="401"/>
      <c r="E576" s="414"/>
      <c r="F576" s="414"/>
      <c r="G576" s="160"/>
      <c r="H576" s="160"/>
      <c r="I576" s="160"/>
      <c r="J576" s="10"/>
      <c r="K576" s="497"/>
      <c r="L576" s="497"/>
      <c r="M576" s="497"/>
      <c r="N576" s="498"/>
    </row>
    <row r="577">
      <c r="A577" s="400"/>
      <c r="B577" s="160"/>
      <c r="C577" s="160"/>
      <c r="D577" s="401"/>
      <c r="E577" s="414"/>
      <c r="F577" s="414"/>
      <c r="G577" s="160"/>
      <c r="H577" s="160"/>
      <c r="I577" s="160"/>
      <c r="J577" s="10"/>
      <c r="K577" s="497"/>
      <c r="L577" s="497"/>
      <c r="M577" s="497"/>
      <c r="N577" s="498"/>
    </row>
    <row r="578">
      <c r="A578" s="400"/>
      <c r="B578" s="160"/>
      <c r="C578" s="160"/>
      <c r="D578" s="401"/>
      <c r="E578" s="414"/>
      <c r="F578" s="414"/>
      <c r="G578" s="160"/>
      <c r="H578" s="160"/>
      <c r="I578" s="160"/>
      <c r="J578" s="10"/>
      <c r="K578" s="497"/>
      <c r="L578" s="497"/>
      <c r="M578" s="497"/>
      <c r="N578" s="498"/>
    </row>
    <row r="579">
      <c r="A579" s="400"/>
      <c r="B579" s="160"/>
      <c r="C579" s="160"/>
      <c r="D579" s="401"/>
      <c r="E579" s="414"/>
      <c r="F579" s="414"/>
      <c r="G579" s="160"/>
      <c r="H579" s="160"/>
      <c r="I579" s="160"/>
      <c r="J579" s="10"/>
      <c r="K579" s="497"/>
      <c r="L579" s="497"/>
      <c r="M579" s="497"/>
      <c r="N579" s="498"/>
    </row>
    <row r="580">
      <c r="A580" s="400"/>
      <c r="B580" s="160"/>
      <c r="C580" s="160"/>
      <c r="D580" s="401"/>
      <c r="E580" s="414"/>
      <c r="F580" s="414"/>
      <c r="G580" s="160"/>
      <c r="H580" s="160"/>
      <c r="I580" s="160"/>
      <c r="J580" s="10"/>
      <c r="K580" s="497"/>
      <c r="L580" s="497"/>
      <c r="M580" s="497"/>
      <c r="N580" s="498"/>
    </row>
    <row r="581">
      <c r="A581" s="400"/>
      <c r="B581" s="160"/>
      <c r="C581" s="160"/>
      <c r="D581" s="401"/>
      <c r="E581" s="414"/>
      <c r="F581" s="414"/>
      <c r="G581" s="160"/>
      <c r="H581" s="160"/>
      <c r="I581" s="160"/>
      <c r="J581" s="10"/>
      <c r="K581" s="497"/>
      <c r="L581" s="497"/>
      <c r="M581" s="497"/>
      <c r="N581" s="498"/>
    </row>
    <row r="582">
      <c r="A582" s="400"/>
      <c r="B582" s="160"/>
      <c r="C582" s="160"/>
      <c r="D582" s="401"/>
      <c r="E582" s="414"/>
      <c r="F582" s="414"/>
      <c r="G582" s="160"/>
      <c r="H582" s="160"/>
      <c r="I582" s="160"/>
      <c r="J582" s="10"/>
      <c r="K582" s="497"/>
      <c r="L582" s="497"/>
      <c r="M582" s="497"/>
      <c r="N582" s="498"/>
    </row>
    <row r="583">
      <c r="A583" s="400"/>
      <c r="B583" s="160"/>
      <c r="C583" s="160"/>
      <c r="D583" s="401"/>
      <c r="E583" s="414"/>
      <c r="F583" s="414"/>
      <c r="G583" s="160"/>
      <c r="H583" s="160"/>
      <c r="I583" s="160"/>
      <c r="J583" s="10"/>
      <c r="K583" s="497"/>
      <c r="L583" s="497"/>
      <c r="M583" s="497"/>
      <c r="N583" s="498"/>
    </row>
    <row r="584">
      <c r="A584" s="400"/>
      <c r="B584" s="160"/>
      <c r="C584" s="160"/>
      <c r="D584" s="401"/>
      <c r="E584" s="414"/>
      <c r="F584" s="414"/>
      <c r="G584" s="160"/>
      <c r="H584" s="160"/>
      <c r="I584" s="160"/>
      <c r="J584" s="10"/>
      <c r="K584" s="497"/>
      <c r="L584" s="497"/>
      <c r="M584" s="497"/>
      <c r="N584" s="498"/>
    </row>
    <row r="585">
      <c r="A585" s="400"/>
      <c r="B585" s="160"/>
      <c r="C585" s="160"/>
      <c r="D585" s="401"/>
      <c r="E585" s="414"/>
      <c r="F585" s="414"/>
      <c r="G585" s="160"/>
      <c r="H585" s="160"/>
      <c r="I585" s="160"/>
      <c r="J585" s="10"/>
      <c r="K585" s="497"/>
      <c r="L585" s="497"/>
      <c r="M585" s="497"/>
      <c r="N585" s="498"/>
    </row>
    <row r="586">
      <c r="A586" s="400"/>
      <c r="B586" s="160"/>
      <c r="C586" s="160"/>
      <c r="D586" s="401"/>
      <c r="E586" s="414"/>
      <c r="F586" s="414"/>
      <c r="G586" s="160"/>
      <c r="H586" s="160"/>
      <c r="I586" s="160"/>
      <c r="J586" s="10"/>
      <c r="K586" s="497"/>
      <c r="L586" s="497"/>
      <c r="M586" s="497"/>
      <c r="N586" s="498"/>
    </row>
    <row r="587">
      <c r="A587" s="400"/>
      <c r="B587" s="160"/>
      <c r="C587" s="160"/>
      <c r="D587" s="401"/>
      <c r="E587" s="414"/>
      <c r="F587" s="414"/>
      <c r="G587" s="160"/>
      <c r="H587" s="160"/>
      <c r="I587" s="160"/>
      <c r="J587" s="10"/>
      <c r="K587" s="497"/>
      <c r="L587" s="497"/>
      <c r="M587" s="497"/>
      <c r="N587" s="498"/>
    </row>
    <row r="588">
      <c r="A588" s="400"/>
      <c r="B588" s="160"/>
      <c r="C588" s="160"/>
      <c r="D588" s="401"/>
      <c r="E588" s="414"/>
      <c r="F588" s="414"/>
      <c r="G588" s="160"/>
      <c r="H588" s="160"/>
      <c r="I588" s="160"/>
      <c r="J588" s="10"/>
      <c r="K588" s="497"/>
      <c r="L588" s="497"/>
      <c r="M588" s="497"/>
      <c r="N588" s="498"/>
    </row>
    <row r="589">
      <c r="A589" s="400"/>
      <c r="B589" s="160"/>
      <c r="C589" s="160"/>
      <c r="D589" s="401"/>
      <c r="E589" s="414"/>
      <c r="F589" s="414"/>
      <c r="G589" s="160"/>
      <c r="H589" s="160"/>
      <c r="I589" s="160"/>
      <c r="J589" s="10"/>
      <c r="K589" s="497"/>
      <c r="L589" s="497"/>
      <c r="M589" s="497"/>
      <c r="N589" s="498"/>
    </row>
    <row r="590">
      <c r="A590" s="400"/>
      <c r="B590" s="160"/>
      <c r="C590" s="160"/>
      <c r="D590" s="401"/>
      <c r="E590" s="414"/>
      <c r="F590" s="414"/>
      <c r="G590" s="160"/>
      <c r="H590" s="160"/>
      <c r="I590" s="160"/>
      <c r="J590" s="10"/>
      <c r="K590" s="497"/>
      <c r="L590" s="497"/>
      <c r="M590" s="497"/>
      <c r="N590" s="498"/>
    </row>
    <row r="591">
      <c r="A591" s="400"/>
      <c r="B591" s="160"/>
      <c r="C591" s="160"/>
      <c r="D591" s="401"/>
      <c r="E591" s="414"/>
      <c r="F591" s="414"/>
      <c r="G591" s="160"/>
      <c r="H591" s="160"/>
      <c r="I591" s="160"/>
      <c r="J591" s="10"/>
      <c r="K591" s="497"/>
      <c r="L591" s="497"/>
      <c r="M591" s="497"/>
      <c r="N591" s="498"/>
    </row>
    <row r="592">
      <c r="A592" s="400"/>
      <c r="B592" s="160"/>
      <c r="C592" s="160"/>
      <c r="D592" s="401"/>
      <c r="E592" s="414"/>
      <c r="F592" s="414"/>
      <c r="G592" s="160"/>
      <c r="H592" s="160"/>
      <c r="I592" s="160"/>
      <c r="J592" s="10"/>
      <c r="K592" s="497"/>
      <c r="L592" s="497"/>
      <c r="M592" s="497"/>
      <c r="N592" s="498"/>
    </row>
    <row r="593">
      <c r="A593" s="400"/>
      <c r="B593" s="160"/>
      <c r="C593" s="160"/>
      <c r="D593" s="401"/>
      <c r="E593" s="414"/>
      <c r="F593" s="414"/>
      <c r="G593" s="160"/>
      <c r="H593" s="160"/>
      <c r="I593" s="160"/>
      <c r="J593" s="10"/>
      <c r="K593" s="497"/>
      <c r="L593" s="497"/>
      <c r="M593" s="497"/>
      <c r="N593" s="498"/>
    </row>
    <row r="594">
      <c r="A594" s="400"/>
      <c r="B594" s="160"/>
      <c r="C594" s="160"/>
      <c r="D594" s="401"/>
      <c r="E594" s="414"/>
      <c r="F594" s="414"/>
      <c r="G594" s="160"/>
      <c r="H594" s="160"/>
      <c r="I594" s="160"/>
      <c r="J594" s="10"/>
      <c r="K594" s="497"/>
      <c r="L594" s="497"/>
      <c r="M594" s="497"/>
      <c r="N594" s="498"/>
    </row>
    <row r="595">
      <c r="A595" s="400"/>
      <c r="B595" s="160"/>
      <c r="C595" s="160"/>
      <c r="D595" s="401"/>
      <c r="E595" s="414"/>
      <c r="F595" s="414"/>
      <c r="G595" s="160"/>
      <c r="H595" s="160"/>
      <c r="I595" s="160"/>
      <c r="J595" s="10"/>
      <c r="K595" s="497"/>
      <c r="L595" s="497"/>
      <c r="M595" s="497"/>
      <c r="N595" s="498"/>
    </row>
    <row r="596">
      <c r="A596" s="400"/>
      <c r="B596" s="160"/>
      <c r="C596" s="160"/>
      <c r="D596" s="401"/>
      <c r="E596" s="414"/>
      <c r="F596" s="414"/>
      <c r="G596" s="160"/>
      <c r="H596" s="160"/>
      <c r="I596" s="160"/>
      <c r="J596" s="10"/>
      <c r="K596" s="497"/>
      <c r="L596" s="497"/>
      <c r="M596" s="497"/>
      <c r="N596" s="498"/>
    </row>
    <row r="597">
      <c r="A597" s="400"/>
      <c r="B597" s="160"/>
      <c r="C597" s="160"/>
      <c r="D597" s="401"/>
      <c r="E597" s="414"/>
      <c r="F597" s="414"/>
      <c r="G597" s="160"/>
      <c r="H597" s="160"/>
      <c r="I597" s="160"/>
      <c r="J597" s="10"/>
      <c r="K597" s="497"/>
      <c r="L597" s="497"/>
      <c r="M597" s="497"/>
      <c r="N597" s="498"/>
    </row>
    <row r="598">
      <c r="A598" s="400"/>
      <c r="B598" s="160"/>
      <c r="C598" s="160"/>
      <c r="D598" s="401"/>
      <c r="E598" s="414"/>
      <c r="F598" s="414"/>
      <c r="G598" s="160"/>
      <c r="H598" s="160"/>
      <c r="I598" s="160"/>
      <c r="J598" s="10"/>
      <c r="K598" s="497"/>
      <c r="L598" s="497"/>
      <c r="M598" s="497"/>
      <c r="N598" s="498"/>
    </row>
    <row r="599">
      <c r="A599" s="400"/>
      <c r="B599" s="160"/>
      <c r="C599" s="160"/>
      <c r="D599" s="401"/>
      <c r="E599" s="414"/>
      <c r="F599" s="414"/>
      <c r="G599" s="160"/>
      <c r="H599" s="160"/>
      <c r="I599" s="160"/>
      <c r="J599" s="10"/>
      <c r="K599" s="497"/>
      <c r="L599" s="497"/>
      <c r="M599" s="497"/>
      <c r="N599" s="498"/>
    </row>
    <row r="600">
      <c r="A600" s="400"/>
      <c r="B600" s="160"/>
      <c r="C600" s="160"/>
      <c r="D600" s="401"/>
      <c r="E600" s="414"/>
      <c r="F600" s="414"/>
      <c r="G600" s="160"/>
      <c r="H600" s="160"/>
      <c r="I600" s="160"/>
      <c r="J600" s="10"/>
      <c r="K600" s="497"/>
      <c r="L600" s="497"/>
      <c r="M600" s="497"/>
      <c r="N600" s="498"/>
    </row>
    <row r="601">
      <c r="A601" s="400"/>
      <c r="B601" s="160"/>
      <c r="C601" s="160"/>
      <c r="D601" s="401"/>
      <c r="E601" s="414"/>
      <c r="F601" s="414"/>
      <c r="G601" s="160"/>
      <c r="H601" s="160"/>
      <c r="I601" s="160"/>
      <c r="J601" s="10"/>
      <c r="K601" s="497"/>
      <c r="L601" s="497"/>
      <c r="M601" s="497"/>
      <c r="N601" s="498"/>
    </row>
    <row r="602">
      <c r="A602" s="400"/>
      <c r="B602" s="160"/>
      <c r="C602" s="160"/>
      <c r="D602" s="401"/>
      <c r="E602" s="414"/>
      <c r="F602" s="414"/>
      <c r="G602" s="160"/>
      <c r="H602" s="160"/>
      <c r="I602" s="160"/>
      <c r="J602" s="10"/>
      <c r="K602" s="497"/>
      <c r="L602" s="497"/>
      <c r="M602" s="497"/>
      <c r="N602" s="498"/>
    </row>
    <row r="603">
      <c r="A603" s="400"/>
      <c r="B603" s="160"/>
      <c r="C603" s="160"/>
      <c r="D603" s="401"/>
      <c r="E603" s="414"/>
      <c r="F603" s="414"/>
      <c r="G603" s="160"/>
      <c r="H603" s="160"/>
      <c r="I603" s="160"/>
      <c r="J603" s="10"/>
      <c r="K603" s="497"/>
      <c r="L603" s="497"/>
      <c r="M603" s="497"/>
      <c r="N603" s="498"/>
    </row>
    <row r="604">
      <c r="A604" s="400"/>
      <c r="B604" s="160"/>
      <c r="C604" s="160"/>
      <c r="D604" s="401"/>
      <c r="E604" s="414"/>
      <c r="F604" s="414"/>
      <c r="G604" s="160"/>
      <c r="H604" s="160"/>
      <c r="I604" s="160"/>
      <c r="J604" s="10"/>
      <c r="K604" s="497"/>
      <c r="L604" s="497"/>
      <c r="M604" s="497"/>
      <c r="N604" s="498"/>
    </row>
    <row r="605">
      <c r="A605" s="400"/>
      <c r="B605" s="160"/>
      <c r="C605" s="160"/>
      <c r="D605" s="401"/>
      <c r="E605" s="414"/>
      <c r="F605" s="414"/>
      <c r="G605" s="160"/>
      <c r="H605" s="160"/>
      <c r="I605" s="160"/>
      <c r="J605" s="10"/>
      <c r="K605" s="497"/>
      <c r="L605" s="497"/>
      <c r="M605" s="497"/>
      <c r="N605" s="498"/>
    </row>
    <row r="606">
      <c r="A606" s="400"/>
      <c r="B606" s="160"/>
      <c r="C606" s="160"/>
      <c r="D606" s="401"/>
      <c r="E606" s="414"/>
      <c r="F606" s="414"/>
      <c r="G606" s="160"/>
      <c r="H606" s="160"/>
      <c r="I606" s="160"/>
      <c r="J606" s="10"/>
      <c r="K606" s="497"/>
      <c r="L606" s="497"/>
      <c r="M606" s="497"/>
      <c r="N606" s="498"/>
    </row>
    <row r="607">
      <c r="A607" s="400"/>
      <c r="B607" s="160"/>
      <c r="C607" s="160"/>
      <c r="D607" s="401"/>
      <c r="E607" s="414"/>
      <c r="F607" s="414"/>
      <c r="G607" s="160"/>
      <c r="H607" s="160"/>
      <c r="I607" s="160"/>
      <c r="J607" s="10"/>
      <c r="K607" s="497"/>
      <c r="L607" s="497"/>
      <c r="M607" s="497"/>
      <c r="N607" s="498"/>
    </row>
    <row r="608">
      <c r="A608" s="400"/>
      <c r="B608" s="160"/>
      <c r="C608" s="160"/>
      <c r="D608" s="401"/>
      <c r="E608" s="414"/>
      <c r="F608" s="414"/>
      <c r="G608" s="160"/>
      <c r="H608" s="160"/>
      <c r="I608" s="160"/>
      <c r="J608" s="10"/>
      <c r="K608" s="497"/>
      <c r="L608" s="497"/>
      <c r="M608" s="497"/>
      <c r="N608" s="498"/>
    </row>
    <row r="609">
      <c r="A609" s="400"/>
      <c r="B609" s="160"/>
      <c r="C609" s="160"/>
      <c r="D609" s="401"/>
      <c r="E609" s="414"/>
      <c r="F609" s="414"/>
      <c r="G609" s="160"/>
      <c r="H609" s="160"/>
      <c r="I609" s="160"/>
      <c r="J609" s="10"/>
      <c r="K609" s="497"/>
      <c r="L609" s="497"/>
      <c r="M609" s="497"/>
      <c r="N609" s="498"/>
    </row>
    <row r="610">
      <c r="A610" s="400"/>
      <c r="B610" s="160"/>
      <c r="C610" s="160"/>
      <c r="D610" s="401"/>
      <c r="E610" s="414"/>
      <c r="F610" s="414"/>
      <c r="G610" s="160"/>
      <c r="H610" s="160"/>
      <c r="I610" s="160"/>
      <c r="J610" s="10"/>
      <c r="K610" s="497"/>
      <c r="L610" s="497"/>
      <c r="M610" s="497"/>
      <c r="N610" s="498"/>
    </row>
    <row r="611">
      <c r="A611" s="400"/>
      <c r="B611" s="160"/>
      <c r="C611" s="160"/>
      <c r="D611" s="401"/>
      <c r="E611" s="414"/>
      <c r="F611" s="414"/>
      <c r="G611" s="160"/>
      <c r="H611" s="160"/>
      <c r="I611" s="160"/>
      <c r="J611" s="10"/>
      <c r="K611" s="497"/>
      <c r="L611" s="497"/>
      <c r="M611" s="497"/>
      <c r="N611" s="498"/>
    </row>
    <row r="612">
      <c r="A612" s="400"/>
      <c r="B612" s="160"/>
      <c r="C612" s="160"/>
      <c r="D612" s="401"/>
      <c r="E612" s="414"/>
      <c r="F612" s="414"/>
      <c r="G612" s="160"/>
      <c r="H612" s="160"/>
      <c r="I612" s="160"/>
      <c r="J612" s="10"/>
      <c r="K612" s="497"/>
      <c r="L612" s="497"/>
      <c r="M612" s="497"/>
      <c r="N612" s="498"/>
    </row>
    <row r="613">
      <c r="A613" s="400"/>
      <c r="B613" s="160"/>
      <c r="C613" s="160"/>
      <c r="D613" s="401"/>
      <c r="E613" s="414"/>
      <c r="F613" s="414"/>
      <c r="G613" s="160"/>
      <c r="H613" s="160"/>
      <c r="I613" s="160"/>
      <c r="J613" s="10"/>
      <c r="K613" s="497"/>
      <c r="L613" s="497"/>
      <c r="M613" s="497"/>
      <c r="N613" s="498"/>
    </row>
    <row r="614">
      <c r="A614" s="400"/>
      <c r="B614" s="160"/>
      <c r="C614" s="160"/>
      <c r="D614" s="401"/>
      <c r="E614" s="414"/>
      <c r="F614" s="414"/>
      <c r="G614" s="160"/>
      <c r="H614" s="160"/>
      <c r="I614" s="160"/>
      <c r="J614" s="10"/>
      <c r="K614" s="497"/>
      <c r="L614" s="497"/>
      <c r="M614" s="497"/>
      <c r="N614" s="498"/>
    </row>
    <row r="615">
      <c r="A615" s="400"/>
      <c r="B615" s="160"/>
      <c r="C615" s="160"/>
      <c r="D615" s="401"/>
      <c r="E615" s="414"/>
      <c r="F615" s="414"/>
      <c r="G615" s="160"/>
      <c r="H615" s="160"/>
      <c r="I615" s="160"/>
      <c r="J615" s="10"/>
      <c r="K615" s="497"/>
      <c r="L615" s="497"/>
      <c r="M615" s="497"/>
      <c r="N615" s="498"/>
    </row>
    <row r="616">
      <c r="A616" s="400"/>
      <c r="B616" s="160"/>
      <c r="C616" s="160"/>
      <c r="D616" s="401"/>
      <c r="E616" s="414"/>
      <c r="F616" s="414"/>
      <c r="G616" s="160"/>
      <c r="H616" s="160"/>
      <c r="I616" s="160"/>
      <c r="J616" s="10"/>
      <c r="K616" s="497"/>
      <c r="L616" s="497"/>
      <c r="M616" s="497"/>
      <c r="N616" s="498"/>
    </row>
    <row r="617">
      <c r="A617" s="400"/>
      <c r="B617" s="160"/>
      <c r="C617" s="160"/>
      <c r="D617" s="401"/>
      <c r="E617" s="414"/>
      <c r="F617" s="414"/>
      <c r="G617" s="160"/>
      <c r="H617" s="160"/>
      <c r="I617" s="160"/>
      <c r="J617" s="10"/>
      <c r="K617" s="497"/>
      <c r="L617" s="497"/>
      <c r="M617" s="497"/>
      <c r="N617" s="498"/>
    </row>
    <row r="618">
      <c r="A618" s="400"/>
      <c r="B618" s="160"/>
      <c r="C618" s="160"/>
      <c r="D618" s="401"/>
      <c r="E618" s="414"/>
      <c r="F618" s="414"/>
      <c r="G618" s="160"/>
      <c r="H618" s="160"/>
      <c r="I618" s="160"/>
      <c r="J618" s="10"/>
      <c r="K618" s="497"/>
      <c r="L618" s="497"/>
      <c r="M618" s="497"/>
      <c r="N618" s="498"/>
    </row>
    <row r="619">
      <c r="A619" s="400"/>
      <c r="B619" s="160"/>
      <c r="C619" s="160"/>
      <c r="D619" s="401"/>
      <c r="E619" s="414"/>
      <c r="F619" s="414"/>
      <c r="G619" s="160"/>
      <c r="H619" s="160"/>
      <c r="I619" s="160"/>
      <c r="J619" s="10"/>
      <c r="K619" s="497"/>
      <c r="L619" s="497"/>
      <c r="M619" s="497"/>
      <c r="N619" s="498"/>
    </row>
    <row r="620">
      <c r="A620" s="400"/>
      <c r="B620" s="160"/>
      <c r="C620" s="160"/>
      <c r="D620" s="401"/>
      <c r="E620" s="414"/>
      <c r="F620" s="414"/>
      <c r="G620" s="160"/>
      <c r="H620" s="160"/>
      <c r="I620" s="160"/>
      <c r="J620" s="10"/>
      <c r="K620" s="497"/>
      <c r="L620" s="497"/>
      <c r="M620" s="497"/>
      <c r="N620" s="498"/>
    </row>
    <row r="621">
      <c r="A621" s="400"/>
      <c r="B621" s="160"/>
      <c r="C621" s="160"/>
      <c r="D621" s="401"/>
      <c r="E621" s="414"/>
      <c r="F621" s="414"/>
      <c r="G621" s="160"/>
      <c r="H621" s="160"/>
      <c r="I621" s="160"/>
      <c r="J621" s="10"/>
      <c r="K621" s="497"/>
      <c r="L621" s="497"/>
      <c r="M621" s="497"/>
      <c r="N621" s="498"/>
    </row>
    <row r="622">
      <c r="A622" s="400"/>
      <c r="B622" s="160"/>
      <c r="C622" s="160"/>
      <c r="D622" s="401"/>
      <c r="E622" s="414"/>
      <c r="F622" s="414"/>
      <c r="G622" s="160"/>
      <c r="H622" s="160"/>
      <c r="I622" s="160"/>
      <c r="J622" s="10"/>
      <c r="K622" s="497"/>
      <c r="L622" s="497"/>
      <c r="M622" s="497"/>
      <c r="N622" s="498"/>
    </row>
    <row r="623">
      <c r="A623" s="400"/>
      <c r="B623" s="160"/>
      <c r="C623" s="160"/>
      <c r="D623" s="401"/>
      <c r="E623" s="414"/>
      <c r="F623" s="414"/>
      <c r="G623" s="160"/>
      <c r="H623" s="160"/>
      <c r="I623" s="160"/>
      <c r="J623" s="10"/>
      <c r="K623" s="497"/>
      <c r="L623" s="497"/>
      <c r="M623" s="497"/>
      <c r="N623" s="498"/>
    </row>
    <row r="624">
      <c r="A624" s="400"/>
      <c r="B624" s="160"/>
      <c r="C624" s="160"/>
      <c r="D624" s="401"/>
      <c r="E624" s="414"/>
      <c r="F624" s="414"/>
      <c r="G624" s="160"/>
      <c r="H624" s="160"/>
      <c r="I624" s="160"/>
      <c r="J624" s="10"/>
      <c r="K624" s="497"/>
      <c r="L624" s="497"/>
      <c r="M624" s="497"/>
      <c r="N624" s="498"/>
    </row>
    <row r="625">
      <c r="A625" s="400"/>
      <c r="B625" s="160"/>
      <c r="C625" s="160"/>
      <c r="D625" s="401"/>
      <c r="E625" s="414"/>
      <c r="F625" s="414"/>
      <c r="G625" s="160"/>
      <c r="H625" s="160"/>
      <c r="I625" s="160"/>
      <c r="J625" s="10"/>
      <c r="K625" s="497"/>
      <c r="L625" s="497"/>
      <c r="M625" s="497"/>
      <c r="N625" s="498"/>
    </row>
    <row r="626">
      <c r="A626" s="400"/>
      <c r="B626" s="160"/>
      <c r="C626" s="160"/>
      <c r="D626" s="401"/>
      <c r="E626" s="414"/>
      <c r="F626" s="414"/>
      <c r="G626" s="160"/>
      <c r="H626" s="160"/>
      <c r="I626" s="160"/>
      <c r="J626" s="10"/>
      <c r="K626" s="497"/>
      <c r="L626" s="497"/>
      <c r="M626" s="497"/>
      <c r="N626" s="498"/>
    </row>
    <row r="627">
      <c r="A627" s="400"/>
      <c r="B627" s="160"/>
      <c r="C627" s="160"/>
      <c r="D627" s="401"/>
      <c r="E627" s="414"/>
      <c r="F627" s="414"/>
      <c r="G627" s="160"/>
      <c r="H627" s="160"/>
      <c r="I627" s="160"/>
      <c r="J627" s="10"/>
      <c r="K627" s="497"/>
      <c r="L627" s="497"/>
      <c r="M627" s="497"/>
      <c r="N627" s="498"/>
    </row>
    <row r="628">
      <c r="A628" s="400"/>
      <c r="B628" s="160"/>
      <c r="C628" s="160"/>
      <c r="D628" s="401"/>
      <c r="E628" s="414"/>
      <c r="F628" s="414"/>
      <c r="G628" s="160"/>
      <c r="H628" s="160"/>
      <c r="I628" s="160"/>
      <c r="J628" s="10"/>
      <c r="K628" s="497"/>
      <c r="L628" s="497"/>
      <c r="M628" s="497"/>
      <c r="N628" s="498"/>
    </row>
    <row r="629">
      <c r="A629" s="400"/>
      <c r="B629" s="160"/>
      <c r="C629" s="160"/>
      <c r="D629" s="401"/>
      <c r="E629" s="414"/>
      <c r="F629" s="414"/>
      <c r="G629" s="160"/>
      <c r="H629" s="160"/>
      <c r="I629" s="160"/>
      <c r="J629" s="10"/>
      <c r="K629" s="497"/>
      <c r="L629" s="497"/>
      <c r="M629" s="497"/>
      <c r="N629" s="498"/>
    </row>
    <row r="630">
      <c r="A630" s="400"/>
      <c r="B630" s="160"/>
      <c r="C630" s="160"/>
      <c r="D630" s="401"/>
      <c r="E630" s="414"/>
      <c r="F630" s="414"/>
      <c r="G630" s="160"/>
      <c r="H630" s="160"/>
      <c r="I630" s="160"/>
      <c r="J630" s="10"/>
      <c r="K630" s="497"/>
      <c r="L630" s="497"/>
      <c r="M630" s="497"/>
      <c r="N630" s="498"/>
    </row>
    <row r="631">
      <c r="A631" s="400"/>
      <c r="B631" s="160"/>
      <c r="C631" s="160"/>
      <c r="D631" s="401"/>
      <c r="E631" s="414"/>
      <c r="F631" s="414"/>
      <c r="G631" s="160"/>
      <c r="H631" s="160"/>
      <c r="I631" s="160"/>
      <c r="J631" s="10"/>
      <c r="K631" s="497"/>
      <c r="L631" s="497"/>
      <c r="M631" s="497"/>
      <c r="N631" s="498"/>
    </row>
    <row r="632">
      <c r="A632" s="400"/>
      <c r="B632" s="160"/>
      <c r="C632" s="160"/>
      <c r="D632" s="401"/>
      <c r="E632" s="414"/>
      <c r="F632" s="414"/>
      <c r="G632" s="160"/>
      <c r="H632" s="160"/>
      <c r="I632" s="160"/>
      <c r="J632" s="10"/>
      <c r="K632" s="497"/>
      <c r="L632" s="497"/>
      <c r="M632" s="497"/>
      <c r="N632" s="498"/>
    </row>
    <row r="633">
      <c r="A633" s="400"/>
      <c r="B633" s="160"/>
      <c r="C633" s="160"/>
      <c r="D633" s="401"/>
      <c r="E633" s="414"/>
      <c r="F633" s="414"/>
      <c r="G633" s="160"/>
      <c r="H633" s="160"/>
      <c r="I633" s="160"/>
      <c r="J633" s="10"/>
      <c r="K633" s="497"/>
      <c r="L633" s="497"/>
      <c r="M633" s="497"/>
      <c r="N633" s="498"/>
    </row>
    <row r="634">
      <c r="A634" s="400"/>
      <c r="B634" s="160"/>
      <c r="C634" s="160"/>
      <c r="D634" s="401"/>
      <c r="E634" s="414"/>
      <c r="F634" s="414"/>
      <c r="G634" s="160"/>
      <c r="H634" s="160"/>
      <c r="I634" s="160"/>
      <c r="J634" s="10"/>
      <c r="K634" s="497"/>
      <c r="L634" s="497"/>
      <c r="M634" s="497"/>
      <c r="N634" s="498"/>
    </row>
    <row r="635">
      <c r="A635" s="400"/>
      <c r="B635" s="160"/>
      <c r="C635" s="160"/>
      <c r="D635" s="401"/>
      <c r="E635" s="414"/>
      <c r="F635" s="414"/>
      <c r="G635" s="160"/>
      <c r="H635" s="160"/>
      <c r="I635" s="160"/>
      <c r="J635" s="10"/>
      <c r="K635" s="497"/>
      <c r="L635" s="497"/>
      <c r="M635" s="497"/>
      <c r="N635" s="498"/>
    </row>
    <row r="636">
      <c r="A636" s="400"/>
      <c r="B636" s="160"/>
      <c r="C636" s="160"/>
      <c r="D636" s="401"/>
      <c r="E636" s="414"/>
      <c r="F636" s="414"/>
      <c r="G636" s="160"/>
      <c r="H636" s="160"/>
      <c r="I636" s="160"/>
      <c r="J636" s="10"/>
      <c r="K636" s="497"/>
      <c r="L636" s="497"/>
      <c r="M636" s="497"/>
      <c r="N636" s="498"/>
    </row>
    <row r="637">
      <c r="A637" s="400"/>
      <c r="B637" s="160"/>
      <c r="C637" s="160"/>
      <c r="D637" s="401"/>
      <c r="E637" s="414"/>
      <c r="F637" s="414"/>
      <c r="G637" s="160"/>
      <c r="H637" s="160"/>
      <c r="I637" s="160"/>
      <c r="J637" s="10"/>
      <c r="K637" s="497"/>
      <c r="L637" s="497"/>
      <c r="M637" s="497"/>
      <c r="N637" s="498"/>
    </row>
    <row r="638">
      <c r="A638" s="400"/>
      <c r="B638" s="160"/>
      <c r="C638" s="160"/>
      <c r="D638" s="401"/>
      <c r="E638" s="414"/>
      <c r="F638" s="414"/>
      <c r="G638" s="160"/>
      <c r="H638" s="160"/>
      <c r="I638" s="160"/>
      <c r="J638" s="10"/>
      <c r="K638" s="497"/>
      <c r="L638" s="497"/>
      <c r="M638" s="497"/>
      <c r="N638" s="498"/>
    </row>
    <row r="639">
      <c r="A639" s="400"/>
      <c r="B639" s="160"/>
      <c r="C639" s="160"/>
      <c r="D639" s="401"/>
      <c r="E639" s="414"/>
      <c r="F639" s="414"/>
      <c r="G639" s="160"/>
      <c r="H639" s="160"/>
      <c r="I639" s="160"/>
      <c r="J639" s="10"/>
      <c r="K639" s="497"/>
      <c r="L639" s="497"/>
      <c r="M639" s="497"/>
      <c r="N639" s="498"/>
    </row>
    <row r="640">
      <c r="A640" s="400"/>
      <c r="B640" s="160"/>
      <c r="C640" s="160"/>
      <c r="D640" s="401"/>
      <c r="E640" s="414"/>
      <c r="F640" s="414"/>
      <c r="G640" s="160"/>
      <c r="H640" s="160"/>
      <c r="I640" s="160"/>
      <c r="J640" s="10"/>
      <c r="K640" s="497"/>
      <c r="L640" s="497"/>
      <c r="M640" s="497"/>
      <c r="N640" s="498"/>
    </row>
    <row r="641">
      <c r="A641" s="400"/>
      <c r="B641" s="160"/>
      <c r="C641" s="160"/>
      <c r="D641" s="401"/>
      <c r="E641" s="414"/>
      <c r="F641" s="414"/>
      <c r="G641" s="160"/>
      <c r="H641" s="160"/>
      <c r="I641" s="160"/>
      <c r="J641" s="10"/>
      <c r="K641" s="497"/>
      <c r="L641" s="497"/>
      <c r="M641" s="497"/>
      <c r="N641" s="498"/>
    </row>
    <row r="642">
      <c r="A642" s="400"/>
      <c r="B642" s="160"/>
      <c r="C642" s="160"/>
      <c r="D642" s="401"/>
      <c r="E642" s="414"/>
      <c r="F642" s="414"/>
      <c r="G642" s="160"/>
      <c r="H642" s="160"/>
      <c r="I642" s="160"/>
      <c r="J642" s="10"/>
      <c r="K642" s="497"/>
      <c r="L642" s="497"/>
      <c r="M642" s="497"/>
      <c r="N642" s="498"/>
    </row>
    <row r="643">
      <c r="A643" s="400"/>
      <c r="B643" s="160"/>
      <c r="C643" s="160"/>
      <c r="D643" s="401"/>
      <c r="E643" s="414"/>
      <c r="F643" s="414"/>
      <c r="G643" s="160"/>
      <c r="H643" s="160"/>
      <c r="I643" s="160"/>
      <c r="J643" s="10"/>
      <c r="K643" s="497"/>
      <c r="L643" s="497"/>
      <c r="M643" s="497"/>
      <c r="N643" s="498"/>
    </row>
    <row r="644">
      <c r="A644" s="400"/>
      <c r="B644" s="160"/>
      <c r="C644" s="160"/>
      <c r="D644" s="401"/>
      <c r="E644" s="414"/>
      <c r="F644" s="414"/>
      <c r="G644" s="160"/>
      <c r="H644" s="160"/>
      <c r="I644" s="160"/>
      <c r="J644" s="10"/>
      <c r="K644" s="497"/>
      <c r="L644" s="497"/>
      <c r="M644" s="497"/>
      <c r="N644" s="498"/>
    </row>
    <row r="645">
      <c r="A645" s="400"/>
      <c r="B645" s="160"/>
      <c r="C645" s="160"/>
      <c r="D645" s="401"/>
      <c r="E645" s="414"/>
      <c r="F645" s="414"/>
      <c r="G645" s="160"/>
      <c r="H645" s="160"/>
      <c r="I645" s="160"/>
      <c r="J645" s="10"/>
      <c r="K645" s="497"/>
      <c r="L645" s="497"/>
      <c r="M645" s="497"/>
      <c r="N645" s="498"/>
    </row>
    <row r="646">
      <c r="A646" s="400"/>
      <c r="B646" s="160"/>
      <c r="C646" s="160"/>
      <c r="D646" s="401"/>
      <c r="E646" s="414"/>
      <c r="F646" s="414"/>
      <c r="G646" s="160"/>
      <c r="H646" s="160"/>
      <c r="I646" s="160"/>
      <c r="J646" s="10"/>
      <c r="K646" s="497"/>
      <c r="L646" s="497"/>
      <c r="M646" s="497"/>
      <c r="N646" s="498"/>
    </row>
    <row r="647">
      <c r="A647" s="400"/>
      <c r="B647" s="160"/>
      <c r="C647" s="160"/>
      <c r="D647" s="401"/>
      <c r="E647" s="414"/>
      <c r="F647" s="414"/>
      <c r="G647" s="160"/>
      <c r="H647" s="160"/>
      <c r="I647" s="160"/>
      <c r="J647" s="10"/>
      <c r="K647" s="497"/>
      <c r="L647" s="497"/>
      <c r="M647" s="497"/>
      <c r="N647" s="498"/>
    </row>
    <row r="648">
      <c r="A648" s="400"/>
      <c r="B648" s="160"/>
      <c r="C648" s="160"/>
      <c r="D648" s="401"/>
      <c r="E648" s="414"/>
      <c r="F648" s="414"/>
      <c r="G648" s="160"/>
      <c r="H648" s="160"/>
      <c r="I648" s="160"/>
      <c r="J648" s="10"/>
      <c r="K648" s="497"/>
      <c r="L648" s="497"/>
      <c r="M648" s="497"/>
      <c r="N648" s="498"/>
    </row>
    <row r="649">
      <c r="A649" s="400"/>
      <c r="B649" s="160"/>
      <c r="C649" s="160"/>
      <c r="D649" s="401"/>
      <c r="E649" s="414"/>
      <c r="F649" s="414"/>
      <c r="G649" s="160"/>
      <c r="H649" s="160"/>
      <c r="I649" s="160"/>
      <c r="J649" s="10"/>
      <c r="K649" s="497"/>
      <c r="L649" s="497"/>
      <c r="M649" s="497"/>
      <c r="N649" s="498"/>
    </row>
    <row r="650">
      <c r="A650" s="400"/>
      <c r="B650" s="160"/>
      <c r="C650" s="160"/>
      <c r="D650" s="401"/>
      <c r="E650" s="414"/>
      <c r="F650" s="414"/>
      <c r="G650" s="160"/>
      <c r="H650" s="160"/>
      <c r="I650" s="160"/>
      <c r="J650" s="10"/>
      <c r="K650" s="497"/>
      <c r="L650" s="497"/>
      <c r="M650" s="497"/>
      <c r="N650" s="498"/>
    </row>
    <row r="651">
      <c r="A651" s="400"/>
      <c r="B651" s="160"/>
      <c r="C651" s="160"/>
      <c r="D651" s="401"/>
      <c r="E651" s="414"/>
      <c r="F651" s="414"/>
      <c r="G651" s="160"/>
      <c r="H651" s="160"/>
      <c r="I651" s="160"/>
      <c r="J651" s="10"/>
      <c r="K651" s="497"/>
      <c r="L651" s="497"/>
      <c r="M651" s="497"/>
      <c r="N651" s="498"/>
    </row>
    <row r="652">
      <c r="A652" s="400"/>
      <c r="B652" s="160"/>
      <c r="C652" s="160"/>
      <c r="D652" s="401"/>
      <c r="E652" s="414"/>
      <c r="F652" s="414"/>
      <c r="G652" s="160"/>
      <c r="H652" s="160"/>
      <c r="I652" s="160"/>
      <c r="J652" s="10"/>
      <c r="K652" s="497"/>
      <c r="L652" s="497"/>
      <c r="M652" s="497"/>
      <c r="N652" s="498"/>
    </row>
    <row r="653">
      <c r="A653" s="400"/>
      <c r="B653" s="160"/>
      <c r="C653" s="160"/>
      <c r="D653" s="401"/>
      <c r="E653" s="414"/>
      <c r="F653" s="414"/>
      <c r="G653" s="160"/>
      <c r="H653" s="160"/>
      <c r="I653" s="160"/>
      <c r="J653" s="10"/>
      <c r="K653" s="497"/>
      <c r="L653" s="497"/>
      <c r="M653" s="497"/>
      <c r="N653" s="498"/>
    </row>
    <row r="654">
      <c r="A654" s="400"/>
      <c r="B654" s="160"/>
      <c r="C654" s="160"/>
      <c r="D654" s="401"/>
      <c r="E654" s="414"/>
      <c r="F654" s="414"/>
      <c r="G654" s="160"/>
      <c r="H654" s="160"/>
      <c r="I654" s="160"/>
      <c r="J654" s="10"/>
      <c r="K654" s="497"/>
      <c r="L654" s="497"/>
      <c r="M654" s="497"/>
      <c r="N654" s="498"/>
    </row>
    <row r="655">
      <c r="A655" s="400"/>
      <c r="B655" s="160"/>
      <c r="C655" s="160"/>
      <c r="D655" s="401"/>
      <c r="E655" s="414"/>
      <c r="F655" s="414"/>
      <c r="G655" s="160"/>
      <c r="H655" s="160"/>
      <c r="I655" s="160"/>
      <c r="J655" s="10"/>
      <c r="K655" s="497"/>
      <c r="L655" s="497"/>
      <c r="M655" s="497"/>
      <c r="N655" s="498"/>
    </row>
    <row r="656">
      <c r="A656" s="400"/>
      <c r="B656" s="160"/>
      <c r="C656" s="160"/>
      <c r="D656" s="401"/>
      <c r="E656" s="414"/>
      <c r="F656" s="414"/>
      <c r="G656" s="160"/>
      <c r="H656" s="160"/>
      <c r="I656" s="160"/>
      <c r="J656" s="10"/>
      <c r="K656" s="497"/>
      <c r="L656" s="497"/>
      <c r="M656" s="497"/>
      <c r="N656" s="498"/>
    </row>
    <row r="657">
      <c r="A657" s="400"/>
      <c r="B657" s="160"/>
      <c r="C657" s="160"/>
      <c r="D657" s="401"/>
      <c r="E657" s="414"/>
      <c r="F657" s="414"/>
      <c r="G657" s="160"/>
      <c r="H657" s="160"/>
      <c r="I657" s="160"/>
      <c r="J657" s="10"/>
      <c r="K657" s="497"/>
      <c r="L657" s="497"/>
      <c r="M657" s="497"/>
      <c r="N657" s="498"/>
    </row>
    <row r="658">
      <c r="A658" s="400"/>
      <c r="B658" s="160"/>
      <c r="C658" s="160"/>
      <c r="D658" s="401"/>
      <c r="E658" s="414"/>
      <c r="F658" s="414"/>
      <c r="G658" s="160"/>
      <c r="H658" s="160"/>
      <c r="I658" s="160"/>
      <c r="J658" s="10"/>
      <c r="K658" s="497"/>
      <c r="L658" s="497"/>
      <c r="M658" s="497"/>
      <c r="N658" s="498"/>
    </row>
    <row r="659">
      <c r="A659" s="400"/>
      <c r="B659" s="160"/>
      <c r="C659" s="160"/>
      <c r="D659" s="401"/>
      <c r="E659" s="414"/>
      <c r="F659" s="414"/>
      <c r="G659" s="160"/>
      <c r="H659" s="160"/>
      <c r="I659" s="160"/>
      <c r="J659" s="10"/>
      <c r="K659" s="497"/>
      <c r="L659" s="497"/>
      <c r="M659" s="497"/>
      <c r="N659" s="498"/>
    </row>
    <row r="660">
      <c r="A660" s="400"/>
      <c r="B660" s="160"/>
      <c r="C660" s="160"/>
      <c r="D660" s="401"/>
      <c r="E660" s="414"/>
      <c r="F660" s="414"/>
      <c r="G660" s="160"/>
      <c r="H660" s="160"/>
      <c r="I660" s="160"/>
      <c r="J660" s="10"/>
      <c r="K660" s="497"/>
      <c r="L660" s="497"/>
      <c r="M660" s="497"/>
      <c r="N660" s="498"/>
    </row>
    <row r="661">
      <c r="A661" s="400"/>
      <c r="B661" s="160"/>
      <c r="C661" s="160"/>
      <c r="D661" s="401"/>
      <c r="E661" s="414"/>
      <c r="F661" s="414"/>
      <c r="G661" s="160"/>
      <c r="H661" s="160"/>
      <c r="I661" s="160"/>
      <c r="J661" s="10"/>
      <c r="K661" s="497"/>
      <c r="L661" s="497"/>
      <c r="M661" s="497"/>
      <c r="N661" s="498"/>
    </row>
    <row r="662">
      <c r="A662" s="400"/>
      <c r="B662" s="160"/>
      <c r="C662" s="160"/>
      <c r="D662" s="401"/>
      <c r="E662" s="414"/>
      <c r="F662" s="414"/>
      <c r="G662" s="160"/>
      <c r="H662" s="160"/>
      <c r="I662" s="160"/>
      <c r="J662" s="10"/>
      <c r="K662" s="497"/>
      <c r="L662" s="497"/>
      <c r="M662" s="497"/>
      <c r="N662" s="498"/>
    </row>
    <row r="663">
      <c r="A663" s="400"/>
      <c r="B663" s="160"/>
      <c r="C663" s="160"/>
      <c r="D663" s="401"/>
      <c r="E663" s="414"/>
      <c r="F663" s="414"/>
      <c r="G663" s="160"/>
      <c r="H663" s="160"/>
      <c r="I663" s="160"/>
      <c r="J663" s="10"/>
      <c r="K663" s="497"/>
      <c r="L663" s="497"/>
      <c r="M663" s="497"/>
      <c r="N663" s="498"/>
    </row>
    <row r="664">
      <c r="A664" s="400"/>
      <c r="B664" s="160"/>
      <c r="C664" s="160"/>
      <c r="D664" s="401"/>
      <c r="E664" s="414"/>
      <c r="F664" s="414"/>
      <c r="G664" s="160"/>
      <c r="H664" s="160"/>
      <c r="I664" s="160"/>
      <c r="J664" s="10"/>
      <c r="K664" s="497"/>
      <c r="L664" s="497"/>
      <c r="M664" s="497"/>
      <c r="N664" s="498"/>
    </row>
    <row r="665">
      <c r="A665" s="400"/>
      <c r="B665" s="160"/>
      <c r="C665" s="160"/>
      <c r="D665" s="401"/>
      <c r="E665" s="414"/>
      <c r="F665" s="414"/>
      <c r="G665" s="160"/>
      <c r="H665" s="160"/>
      <c r="I665" s="160"/>
      <c r="J665" s="10"/>
      <c r="K665" s="497"/>
      <c r="L665" s="497"/>
      <c r="M665" s="497"/>
      <c r="N665" s="498"/>
    </row>
    <row r="666">
      <c r="A666" s="400"/>
      <c r="B666" s="160"/>
      <c r="C666" s="160"/>
      <c r="D666" s="401"/>
      <c r="E666" s="414"/>
      <c r="F666" s="414"/>
      <c r="G666" s="160"/>
      <c r="H666" s="160"/>
      <c r="I666" s="160"/>
      <c r="J666" s="10"/>
      <c r="K666" s="497"/>
      <c r="L666" s="497"/>
      <c r="M666" s="497"/>
      <c r="N666" s="498"/>
    </row>
    <row r="667">
      <c r="A667" s="400"/>
      <c r="B667" s="160"/>
      <c r="C667" s="160"/>
      <c r="D667" s="401"/>
      <c r="E667" s="414"/>
      <c r="F667" s="414"/>
      <c r="G667" s="160"/>
      <c r="H667" s="160"/>
      <c r="I667" s="160"/>
      <c r="J667" s="10"/>
      <c r="K667" s="497"/>
      <c r="L667" s="497"/>
      <c r="M667" s="497"/>
      <c r="N667" s="498"/>
    </row>
    <row r="668">
      <c r="A668" s="400"/>
      <c r="B668" s="160"/>
      <c r="C668" s="160"/>
      <c r="D668" s="401"/>
      <c r="E668" s="414"/>
      <c r="F668" s="414"/>
      <c r="G668" s="160"/>
      <c r="H668" s="160"/>
      <c r="I668" s="160"/>
      <c r="J668" s="10"/>
      <c r="K668" s="497"/>
      <c r="L668" s="497"/>
      <c r="M668" s="497"/>
      <c r="N668" s="498"/>
    </row>
    <row r="669">
      <c r="A669" s="400"/>
      <c r="B669" s="160"/>
      <c r="C669" s="160"/>
      <c r="D669" s="401"/>
      <c r="E669" s="414"/>
      <c r="F669" s="414"/>
      <c r="G669" s="160"/>
      <c r="H669" s="160"/>
      <c r="I669" s="160"/>
      <c r="J669" s="10"/>
      <c r="K669" s="497"/>
      <c r="L669" s="497"/>
      <c r="M669" s="497"/>
      <c r="N669" s="498"/>
    </row>
    <row r="670">
      <c r="A670" s="400"/>
      <c r="B670" s="160"/>
      <c r="C670" s="160"/>
      <c r="D670" s="401"/>
      <c r="E670" s="414"/>
      <c r="F670" s="414"/>
      <c r="G670" s="160"/>
      <c r="H670" s="160"/>
      <c r="I670" s="160"/>
      <c r="J670" s="10"/>
      <c r="K670" s="497"/>
      <c r="L670" s="497"/>
      <c r="M670" s="497"/>
      <c r="N670" s="498"/>
    </row>
    <row r="671">
      <c r="A671" s="400"/>
      <c r="B671" s="160"/>
      <c r="C671" s="160"/>
      <c r="D671" s="401"/>
      <c r="E671" s="414"/>
      <c r="F671" s="414"/>
      <c r="G671" s="160"/>
      <c r="H671" s="160"/>
      <c r="I671" s="160"/>
      <c r="J671" s="10"/>
      <c r="K671" s="497"/>
      <c r="L671" s="497"/>
      <c r="M671" s="497"/>
      <c r="N671" s="498"/>
    </row>
    <row r="672">
      <c r="A672" s="400"/>
      <c r="B672" s="160"/>
      <c r="C672" s="160"/>
      <c r="D672" s="401"/>
      <c r="E672" s="414"/>
      <c r="F672" s="414"/>
      <c r="G672" s="160"/>
      <c r="H672" s="160"/>
      <c r="I672" s="160"/>
      <c r="J672" s="10"/>
      <c r="K672" s="497"/>
      <c r="L672" s="497"/>
      <c r="M672" s="497"/>
      <c r="N672" s="498"/>
    </row>
    <row r="673">
      <c r="A673" s="400"/>
      <c r="B673" s="160"/>
      <c r="C673" s="160"/>
      <c r="D673" s="401"/>
      <c r="E673" s="414"/>
      <c r="F673" s="414"/>
      <c r="G673" s="160"/>
      <c r="H673" s="160"/>
      <c r="I673" s="160"/>
      <c r="J673" s="10"/>
      <c r="K673" s="497"/>
      <c r="L673" s="497"/>
      <c r="M673" s="497"/>
      <c r="N673" s="498"/>
    </row>
    <row r="674">
      <c r="A674" s="400"/>
      <c r="B674" s="160"/>
      <c r="C674" s="160"/>
      <c r="D674" s="401"/>
      <c r="E674" s="414"/>
      <c r="F674" s="414"/>
      <c r="G674" s="160"/>
      <c r="H674" s="160"/>
      <c r="I674" s="160"/>
      <c r="J674" s="10"/>
      <c r="K674" s="497"/>
      <c r="L674" s="497"/>
      <c r="M674" s="497"/>
      <c r="N674" s="498"/>
    </row>
    <row r="675">
      <c r="A675" s="400"/>
      <c r="B675" s="160"/>
      <c r="C675" s="160"/>
      <c r="D675" s="401"/>
      <c r="E675" s="414"/>
      <c r="F675" s="414"/>
      <c r="G675" s="160"/>
      <c r="H675" s="160"/>
      <c r="I675" s="160"/>
      <c r="J675" s="10"/>
      <c r="K675" s="497"/>
      <c r="L675" s="497"/>
      <c r="M675" s="497"/>
      <c r="N675" s="498"/>
    </row>
    <row r="676">
      <c r="A676" s="400"/>
      <c r="B676" s="160"/>
      <c r="C676" s="160"/>
      <c r="D676" s="401"/>
      <c r="E676" s="414"/>
      <c r="F676" s="414"/>
      <c r="G676" s="160"/>
      <c r="H676" s="160"/>
      <c r="I676" s="160"/>
      <c r="J676" s="10"/>
      <c r="K676" s="497"/>
      <c r="L676" s="497"/>
      <c r="M676" s="497"/>
      <c r="N676" s="498"/>
    </row>
    <row r="677">
      <c r="A677" s="400"/>
      <c r="B677" s="160"/>
      <c r="C677" s="160"/>
      <c r="D677" s="401"/>
      <c r="E677" s="414"/>
      <c r="F677" s="414"/>
      <c r="G677" s="160"/>
      <c r="H677" s="160"/>
      <c r="I677" s="160"/>
      <c r="J677" s="10"/>
      <c r="K677" s="497"/>
      <c r="L677" s="497"/>
      <c r="M677" s="497"/>
      <c r="N677" s="498"/>
    </row>
    <row r="678">
      <c r="A678" s="400"/>
      <c r="B678" s="160"/>
      <c r="C678" s="160"/>
      <c r="D678" s="401"/>
      <c r="E678" s="414"/>
      <c r="F678" s="414"/>
      <c r="G678" s="160"/>
      <c r="H678" s="160"/>
      <c r="I678" s="160"/>
      <c r="J678" s="10"/>
      <c r="K678" s="497"/>
      <c r="L678" s="497"/>
      <c r="M678" s="497"/>
      <c r="N678" s="498"/>
    </row>
    <row r="679">
      <c r="A679" s="400"/>
      <c r="B679" s="160"/>
      <c r="C679" s="160"/>
      <c r="D679" s="401"/>
      <c r="E679" s="414"/>
      <c r="F679" s="414"/>
      <c r="G679" s="160"/>
      <c r="H679" s="160"/>
      <c r="I679" s="160"/>
      <c r="J679" s="10"/>
      <c r="K679" s="497"/>
      <c r="L679" s="497"/>
      <c r="M679" s="497"/>
      <c r="N679" s="498"/>
    </row>
    <row r="680">
      <c r="A680" s="400"/>
      <c r="B680" s="160"/>
      <c r="C680" s="160"/>
      <c r="D680" s="401"/>
      <c r="E680" s="414"/>
      <c r="F680" s="414"/>
      <c r="G680" s="160"/>
      <c r="H680" s="160"/>
      <c r="I680" s="160"/>
      <c r="J680" s="10"/>
      <c r="K680" s="497"/>
      <c r="L680" s="497"/>
      <c r="M680" s="497"/>
      <c r="N680" s="498"/>
    </row>
    <row r="681">
      <c r="A681" s="400"/>
      <c r="B681" s="160"/>
      <c r="C681" s="160"/>
      <c r="D681" s="401"/>
      <c r="E681" s="414"/>
      <c r="F681" s="414"/>
      <c r="G681" s="160"/>
      <c r="H681" s="160"/>
      <c r="I681" s="160"/>
      <c r="J681" s="10"/>
      <c r="K681" s="497"/>
      <c r="L681" s="497"/>
      <c r="M681" s="497"/>
      <c r="N681" s="498"/>
    </row>
    <row r="682">
      <c r="A682" s="400"/>
      <c r="B682" s="160"/>
      <c r="C682" s="160"/>
      <c r="D682" s="401"/>
      <c r="E682" s="414"/>
      <c r="F682" s="414"/>
      <c r="G682" s="160"/>
      <c r="H682" s="160"/>
      <c r="I682" s="160"/>
      <c r="J682" s="10"/>
      <c r="K682" s="497"/>
      <c r="L682" s="497"/>
      <c r="M682" s="497"/>
      <c r="N682" s="498"/>
    </row>
    <row r="683">
      <c r="A683" s="400"/>
      <c r="B683" s="160"/>
      <c r="C683" s="160"/>
      <c r="D683" s="401"/>
      <c r="E683" s="414"/>
      <c r="F683" s="414"/>
      <c r="G683" s="160"/>
      <c r="H683" s="160"/>
      <c r="I683" s="160"/>
      <c r="J683" s="10"/>
      <c r="K683" s="497"/>
      <c r="L683" s="497"/>
      <c r="M683" s="497"/>
      <c r="N683" s="498"/>
    </row>
    <row r="684">
      <c r="A684" s="400"/>
      <c r="B684" s="160"/>
      <c r="C684" s="160"/>
      <c r="D684" s="401"/>
      <c r="E684" s="414"/>
      <c r="F684" s="414"/>
      <c r="G684" s="160"/>
      <c r="H684" s="160"/>
      <c r="I684" s="160"/>
      <c r="J684" s="10"/>
      <c r="K684" s="497"/>
      <c r="L684" s="497"/>
      <c r="M684" s="497"/>
      <c r="N684" s="498"/>
    </row>
    <row r="685">
      <c r="A685" s="400"/>
      <c r="B685" s="160"/>
      <c r="C685" s="160"/>
      <c r="D685" s="401"/>
      <c r="E685" s="414"/>
      <c r="F685" s="414"/>
      <c r="G685" s="160"/>
      <c r="H685" s="160"/>
      <c r="I685" s="160"/>
      <c r="J685" s="10"/>
      <c r="K685" s="497"/>
      <c r="L685" s="497"/>
      <c r="M685" s="497"/>
      <c r="N685" s="498"/>
    </row>
    <row r="686">
      <c r="A686" s="400"/>
      <c r="B686" s="160"/>
      <c r="C686" s="160"/>
      <c r="D686" s="401"/>
      <c r="E686" s="414"/>
      <c r="F686" s="414"/>
      <c r="G686" s="160"/>
      <c r="H686" s="160"/>
      <c r="I686" s="160"/>
      <c r="J686" s="10"/>
      <c r="K686" s="497"/>
      <c r="L686" s="497"/>
      <c r="M686" s="497"/>
      <c r="N686" s="498"/>
    </row>
    <row r="687">
      <c r="A687" s="400"/>
      <c r="B687" s="160"/>
      <c r="C687" s="160"/>
      <c r="D687" s="401"/>
      <c r="E687" s="414"/>
      <c r="F687" s="414"/>
      <c r="G687" s="160"/>
      <c r="H687" s="160"/>
      <c r="I687" s="160"/>
      <c r="J687" s="10"/>
      <c r="K687" s="497"/>
      <c r="L687" s="497"/>
      <c r="M687" s="497"/>
      <c r="N687" s="498"/>
    </row>
    <row r="688">
      <c r="A688" s="400"/>
      <c r="B688" s="160"/>
      <c r="C688" s="160"/>
      <c r="D688" s="401"/>
      <c r="E688" s="414"/>
      <c r="F688" s="414"/>
      <c r="G688" s="160"/>
      <c r="H688" s="160"/>
      <c r="I688" s="160"/>
      <c r="J688" s="10"/>
      <c r="K688" s="497"/>
      <c r="L688" s="497"/>
      <c r="M688" s="497"/>
      <c r="N688" s="498"/>
    </row>
    <row r="689">
      <c r="A689" s="400"/>
      <c r="B689" s="160"/>
      <c r="C689" s="160"/>
      <c r="D689" s="401"/>
      <c r="E689" s="414"/>
      <c r="F689" s="414"/>
      <c r="G689" s="160"/>
      <c r="H689" s="160"/>
      <c r="I689" s="160"/>
      <c r="J689" s="10"/>
      <c r="K689" s="497"/>
      <c r="L689" s="497"/>
      <c r="M689" s="497"/>
      <c r="N689" s="498"/>
    </row>
    <row r="690">
      <c r="A690" s="400"/>
      <c r="B690" s="160"/>
      <c r="C690" s="160"/>
      <c r="D690" s="401"/>
      <c r="E690" s="414"/>
      <c r="F690" s="414"/>
      <c r="G690" s="160"/>
      <c r="H690" s="160"/>
      <c r="I690" s="160"/>
      <c r="J690" s="10"/>
      <c r="K690" s="497"/>
      <c r="L690" s="497"/>
      <c r="M690" s="497"/>
      <c r="N690" s="498"/>
    </row>
    <row r="691">
      <c r="A691" s="400"/>
      <c r="B691" s="160"/>
      <c r="C691" s="160"/>
      <c r="D691" s="401"/>
      <c r="E691" s="414"/>
      <c r="F691" s="414"/>
      <c r="G691" s="160"/>
      <c r="H691" s="160"/>
      <c r="I691" s="160"/>
      <c r="J691" s="10"/>
      <c r="K691" s="497"/>
      <c r="L691" s="497"/>
      <c r="M691" s="497"/>
      <c r="N691" s="498"/>
    </row>
    <row r="692">
      <c r="A692" s="400"/>
      <c r="B692" s="160"/>
      <c r="C692" s="160"/>
      <c r="D692" s="401"/>
      <c r="E692" s="414"/>
      <c r="F692" s="414"/>
      <c r="G692" s="160"/>
      <c r="H692" s="160"/>
      <c r="I692" s="160"/>
      <c r="J692" s="10"/>
      <c r="K692" s="497"/>
      <c r="L692" s="497"/>
      <c r="M692" s="497"/>
      <c r="N692" s="498"/>
    </row>
    <row r="693">
      <c r="A693" s="400"/>
      <c r="B693" s="160"/>
      <c r="C693" s="160"/>
      <c r="D693" s="401"/>
      <c r="E693" s="414"/>
      <c r="F693" s="414"/>
      <c r="G693" s="160"/>
      <c r="H693" s="160"/>
      <c r="I693" s="160"/>
      <c r="J693" s="10"/>
      <c r="K693" s="497"/>
      <c r="L693" s="497"/>
      <c r="M693" s="497"/>
      <c r="N693" s="498"/>
    </row>
    <row r="694">
      <c r="A694" s="400"/>
      <c r="B694" s="160"/>
      <c r="C694" s="160"/>
      <c r="D694" s="401"/>
      <c r="E694" s="414"/>
      <c r="F694" s="414"/>
      <c r="G694" s="160"/>
      <c r="H694" s="160"/>
      <c r="I694" s="160"/>
      <c r="J694" s="10"/>
      <c r="K694" s="497"/>
      <c r="L694" s="497"/>
      <c r="M694" s="497"/>
      <c r="N694" s="498"/>
    </row>
    <row r="695">
      <c r="A695" s="400"/>
      <c r="B695" s="160"/>
      <c r="C695" s="160"/>
      <c r="D695" s="401"/>
      <c r="E695" s="414"/>
      <c r="F695" s="414"/>
      <c r="G695" s="160"/>
      <c r="H695" s="160"/>
      <c r="I695" s="160"/>
      <c r="J695" s="10"/>
      <c r="K695" s="497"/>
      <c r="L695" s="497"/>
      <c r="M695" s="497"/>
      <c r="N695" s="498"/>
    </row>
    <row r="696">
      <c r="A696" s="400"/>
      <c r="B696" s="160"/>
      <c r="C696" s="160"/>
      <c r="D696" s="401"/>
      <c r="E696" s="414"/>
      <c r="F696" s="414"/>
      <c r="G696" s="160"/>
      <c r="H696" s="160"/>
      <c r="I696" s="160"/>
      <c r="J696" s="10"/>
      <c r="K696" s="497"/>
      <c r="L696" s="497"/>
      <c r="M696" s="497"/>
      <c r="N696" s="498"/>
    </row>
    <row r="697">
      <c r="A697" s="400"/>
      <c r="B697" s="160"/>
      <c r="C697" s="160"/>
      <c r="D697" s="401"/>
      <c r="E697" s="414"/>
      <c r="F697" s="414"/>
      <c r="G697" s="160"/>
      <c r="H697" s="160"/>
      <c r="I697" s="160"/>
      <c r="J697" s="10"/>
      <c r="K697" s="497"/>
      <c r="L697" s="497"/>
      <c r="M697" s="497"/>
      <c r="N697" s="498"/>
    </row>
    <row r="698">
      <c r="A698" s="400"/>
      <c r="B698" s="160"/>
      <c r="C698" s="160"/>
      <c r="D698" s="401"/>
      <c r="E698" s="414"/>
      <c r="F698" s="414"/>
      <c r="G698" s="160"/>
      <c r="H698" s="160"/>
      <c r="I698" s="160"/>
      <c r="J698" s="10"/>
      <c r="K698" s="497"/>
      <c r="L698" s="497"/>
      <c r="M698" s="497"/>
      <c r="N698" s="498"/>
    </row>
    <row r="699">
      <c r="A699" s="400"/>
      <c r="B699" s="160"/>
      <c r="C699" s="160"/>
      <c r="D699" s="401"/>
      <c r="E699" s="414"/>
      <c r="F699" s="414"/>
      <c r="G699" s="160"/>
      <c r="H699" s="160"/>
      <c r="I699" s="160"/>
      <c r="J699" s="10"/>
      <c r="K699" s="497"/>
      <c r="L699" s="497"/>
      <c r="M699" s="497"/>
      <c r="N699" s="498"/>
    </row>
    <row r="700">
      <c r="A700" s="400"/>
      <c r="B700" s="160"/>
      <c r="C700" s="160"/>
      <c r="D700" s="401"/>
      <c r="E700" s="414"/>
      <c r="F700" s="414"/>
      <c r="G700" s="160"/>
      <c r="H700" s="160"/>
      <c r="I700" s="160"/>
      <c r="J700" s="10"/>
      <c r="K700" s="497"/>
      <c r="L700" s="497"/>
      <c r="M700" s="497"/>
      <c r="N700" s="498"/>
    </row>
    <row r="701">
      <c r="A701" s="400"/>
      <c r="B701" s="160"/>
      <c r="C701" s="160"/>
      <c r="D701" s="401"/>
      <c r="E701" s="414"/>
      <c r="F701" s="414"/>
      <c r="G701" s="160"/>
      <c r="H701" s="160"/>
      <c r="I701" s="160"/>
      <c r="J701" s="10"/>
      <c r="K701" s="497"/>
      <c r="L701" s="497"/>
      <c r="M701" s="497"/>
      <c r="N701" s="498"/>
    </row>
    <row r="702">
      <c r="A702" s="400"/>
      <c r="B702" s="160"/>
      <c r="C702" s="160"/>
      <c r="D702" s="401"/>
      <c r="E702" s="414"/>
      <c r="F702" s="414"/>
      <c r="G702" s="160"/>
      <c r="H702" s="160"/>
      <c r="I702" s="160"/>
      <c r="J702" s="10"/>
      <c r="K702" s="497"/>
      <c r="L702" s="497"/>
      <c r="M702" s="497"/>
      <c r="N702" s="498"/>
    </row>
    <row r="703">
      <c r="A703" s="400"/>
      <c r="B703" s="160"/>
      <c r="C703" s="160"/>
      <c r="D703" s="401"/>
      <c r="E703" s="414"/>
      <c r="F703" s="414"/>
      <c r="G703" s="160"/>
      <c r="H703" s="160"/>
      <c r="I703" s="160"/>
      <c r="J703" s="10"/>
      <c r="K703" s="497"/>
      <c r="L703" s="497"/>
      <c r="M703" s="497"/>
      <c r="N703" s="498"/>
    </row>
    <row r="704">
      <c r="A704" s="400"/>
      <c r="B704" s="160"/>
      <c r="C704" s="160"/>
      <c r="D704" s="401"/>
      <c r="E704" s="414"/>
      <c r="F704" s="414"/>
      <c r="G704" s="160"/>
      <c r="H704" s="160"/>
      <c r="I704" s="160"/>
      <c r="J704" s="10"/>
      <c r="K704" s="497"/>
      <c r="L704" s="497"/>
      <c r="M704" s="497"/>
      <c r="N704" s="498"/>
    </row>
    <row r="705">
      <c r="A705" s="400"/>
      <c r="B705" s="160"/>
      <c r="C705" s="160"/>
      <c r="D705" s="401"/>
      <c r="E705" s="414"/>
      <c r="F705" s="414"/>
      <c r="G705" s="160"/>
      <c r="H705" s="160"/>
      <c r="I705" s="160"/>
      <c r="J705" s="10"/>
      <c r="K705" s="497"/>
      <c r="L705" s="497"/>
      <c r="M705" s="497"/>
      <c r="N705" s="498"/>
    </row>
    <row r="706">
      <c r="A706" s="400"/>
      <c r="B706" s="160"/>
      <c r="C706" s="160"/>
      <c r="D706" s="401"/>
      <c r="E706" s="414"/>
      <c r="F706" s="414"/>
      <c r="G706" s="160"/>
      <c r="H706" s="160"/>
      <c r="I706" s="160"/>
      <c r="J706" s="10"/>
      <c r="K706" s="497"/>
      <c r="L706" s="497"/>
      <c r="M706" s="497"/>
      <c r="N706" s="498"/>
    </row>
    <row r="707">
      <c r="A707" s="400"/>
      <c r="B707" s="160"/>
      <c r="C707" s="160"/>
      <c r="D707" s="401"/>
      <c r="E707" s="414"/>
      <c r="F707" s="414"/>
      <c r="G707" s="160"/>
      <c r="H707" s="160"/>
      <c r="I707" s="160"/>
      <c r="J707" s="10"/>
      <c r="K707" s="497"/>
      <c r="L707" s="497"/>
      <c r="M707" s="497"/>
      <c r="N707" s="498"/>
    </row>
    <row r="708">
      <c r="A708" s="400"/>
      <c r="B708" s="160"/>
      <c r="C708" s="160"/>
      <c r="D708" s="401"/>
      <c r="E708" s="414"/>
      <c r="F708" s="414"/>
      <c r="G708" s="160"/>
      <c r="H708" s="160"/>
      <c r="I708" s="160"/>
      <c r="J708" s="10"/>
      <c r="K708" s="497"/>
      <c r="L708" s="497"/>
      <c r="M708" s="497"/>
      <c r="N708" s="498"/>
    </row>
    <row r="709">
      <c r="A709" s="400"/>
      <c r="B709" s="160"/>
      <c r="C709" s="160"/>
      <c r="D709" s="401"/>
      <c r="E709" s="414"/>
      <c r="F709" s="414"/>
      <c r="G709" s="160"/>
      <c r="H709" s="160"/>
      <c r="I709" s="160"/>
      <c r="J709" s="10"/>
      <c r="K709" s="497"/>
      <c r="L709" s="497"/>
      <c r="M709" s="497"/>
      <c r="N709" s="498"/>
    </row>
    <row r="710">
      <c r="A710" s="400"/>
      <c r="B710" s="160"/>
      <c r="C710" s="160"/>
      <c r="D710" s="401"/>
      <c r="E710" s="414"/>
      <c r="F710" s="414"/>
      <c r="G710" s="160"/>
      <c r="H710" s="160"/>
      <c r="I710" s="160"/>
      <c r="J710" s="10"/>
      <c r="K710" s="497"/>
      <c r="L710" s="497"/>
      <c r="M710" s="497"/>
      <c r="N710" s="498"/>
    </row>
    <row r="711">
      <c r="A711" s="400"/>
      <c r="B711" s="160"/>
      <c r="C711" s="160"/>
      <c r="D711" s="401"/>
      <c r="E711" s="414"/>
      <c r="F711" s="414"/>
      <c r="G711" s="160"/>
      <c r="H711" s="160"/>
      <c r="I711" s="160"/>
      <c r="J711" s="10"/>
      <c r="K711" s="497"/>
      <c r="L711" s="497"/>
      <c r="M711" s="497"/>
      <c r="N711" s="498"/>
    </row>
    <row r="712">
      <c r="A712" s="400"/>
      <c r="B712" s="160"/>
      <c r="C712" s="160"/>
      <c r="D712" s="401"/>
      <c r="E712" s="414"/>
      <c r="F712" s="414"/>
      <c r="G712" s="160"/>
      <c r="H712" s="160"/>
      <c r="I712" s="160"/>
      <c r="J712" s="10"/>
      <c r="K712" s="497"/>
      <c r="L712" s="497"/>
      <c r="M712" s="497"/>
      <c r="N712" s="498"/>
    </row>
    <row r="713">
      <c r="A713" s="400"/>
      <c r="B713" s="160"/>
      <c r="C713" s="160"/>
      <c r="D713" s="401"/>
      <c r="E713" s="414"/>
      <c r="F713" s="414"/>
      <c r="G713" s="160"/>
      <c r="H713" s="160"/>
      <c r="I713" s="160"/>
      <c r="J713" s="10"/>
      <c r="K713" s="497"/>
      <c r="L713" s="497"/>
      <c r="M713" s="497"/>
      <c r="N713" s="498"/>
    </row>
    <row r="714">
      <c r="A714" s="400"/>
      <c r="B714" s="160"/>
      <c r="C714" s="160"/>
      <c r="D714" s="401"/>
      <c r="E714" s="414"/>
      <c r="F714" s="414"/>
      <c r="G714" s="160"/>
      <c r="H714" s="160"/>
      <c r="I714" s="160"/>
      <c r="J714" s="10"/>
      <c r="K714" s="497"/>
      <c r="L714" s="497"/>
      <c r="M714" s="497"/>
      <c r="N714" s="498"/>
    </row>
    <row r="715">
      <c r="A715" s="400"/>
      <c r="B715" s="160"/>
      <c r="C715" s="160"/>
      <c r="D715" s="401"/>
      <c r="E715" s="414"/>
      <c r="F715" s="414"/>
      <c r="G715" s="160"/>
      <c r="H715" s="160"/>
      <c r="I715" s="160"/>
      <c r="J715" s="10"/>
      <c r="K715" s="497"/>
      <c r="L715" s="497"/>
      <c r="M715" s="497"/>
      <c r="N715" s="498"/>
    </row>
    <row r="716">
      <c r="A716" s="400"/>
      <c r="B716" s="160"/>
      <c r="C716" s="160"/>
      <c r="D716" s="401"/>
      <c r="E716" s="414"/>
      <c r="F716" s="414"/>
      <c r="G716" s="160"/>
      <c r="H716" s="160"/>
      <c r="I716" s="160"/>
      <c r="J716" s="10"/>
      <c r="K716" s="497"/>
      <c r="L716" s="497"/>
      <c r="M716" s="497"/>
      <c r="N716" s="498"/>
    </row>
    <row r="717">
      <c r="A717" s="400"/>
      <c r="B717" s="160"/>
      <c r="C717" s="160"/>
      <c r="D717" s="401"/>
      <c r="E717" s="414"/>
      <c r="F717" s="414"/>
      <c r="G717" s="160"/>
      <c r="H717" s="160"/>
      <c r="I717" s="160"/>
      <c r="J717" s="10"/>
      <c r="K717" s="497"/>
      <c r="L717" s="497"/>
      <c r="M717" s="497"/>
      <c r="N717" s="498"/>
    </row>
    <row r="718">
      <c r="A718" s="400"/>
      <c r="B718" s="160"/>
      <c r="C718" s="160"/>
      <c r="D718" s="401"/>
      <c r="E718" s="414"/>
      <c r="F718" s="414"/>
      <c r="G718" s="160"/>
      <c r="H718" s="160"/>
      <c r="I718" s="160"/>
      <c r="J718" s="10"/>
      <c r="K718" s="497"/>
      <c r="L718" s="497"/>
      <c r="M718" s="497"/>
      <c r="N718" s="498"/>
    </row>
    <row r="719">
      <c r="A719" s="400"/>
      <c r="B719" s="160"/>
      <c r="C719" s="160"/>
      <c r="D719" s="401"/>
      <c r="E719" s="414"/>
      <c r="F719" s="414"/>
      <c r="G719" s="160"/>
      <c r="H719" s="160"/>
      <c r="I719" s="160"/>
      <c r="J719" s="10"/>
      <c r="K719" s="497"/>
      <c r="L719" s="497"/>
      <c r="M719" s="497"/>
      <c r="N719" s="498"/>
    </row>
    <row r="720">
      <c r="A720" s="400"/>
      <c r="B720" s="160"/>
      <c r="C720" s="160"/>
      <c r="D720" s="401"/>
      <c r="E720" s="414"/>
      <c r="F720" s="414"/>
      <c r="G720" s="160"/>
      <c r="H720" s="160"/>
      <c r="I720" s="160"/>
      <c r="J720" s="10"/>
      <c r="K720" s="497"/>
      <c r="L720" s="497"/>
      <c r="M720" s="497"/>
      <c r="N720" s="498"/>
    </row>
    <row r="721">
      <c r="A721" s="400"/>
      <c r="B721" s="160"/>
      <c r="C721" s="160"/>
      <c r="D721" s="401"/>
      <c r="E721" s="414"/>
      <c r="F721" s="414"/>
      <c r="G721" s="160"/>
      <c r="H721" s="160"/>
      <c r="I721" s="160"/>
      <c r="J721" s="10"/>
      <c r="K721" s="497"/>
      <c r="L721" s="497"/>
      <c r="M721" s="497"/>
      <c r="N721" s="498"/>
    </row>
    <row r="722">
      <c r="A722" s="400"/>
      <c r="B722" s="160"/>
      <c r="C722" s="160"/>
      <c r="D722" s="401"/>
      <c r="E722" s="414"/>
      <c r="F722" s="414"/>
      <c r="G722" s="160"/>
      <c r="H722" s="160"/>
      <c r="I722" s="160"/>
      <c r="J722" s="10"/>
      <c r="K722" s="497"/>
      <c r="L722" s="497"/>
      <c r="M722" s="497"/>
      <c r="N722" s="498"/>
    </row>
    <row r="723">
      <c r="A723" s="400"/>
      <c r="B723" s="160"/>
      <c r="C723" s="160"/>
      <c r="D723" s="401"/>
      <c r="E723" s="414"/>
      <c r="F723" s="414"/>
      <c r="G723" s="160"/>
      <c r="H723" s="160"/>
      <c r="I723" s="160"/>
      <c r="J723" s="10"/>
      <c r="K723" s="497"/>
      <c r="L723" s="497"/>
      <c r="M723" s="497"/>
      <c r="N723" s="498"/>
    </row>
    <row r="724">
      <c r="A724" s="400"/>
      <c r="B724" s="160"/>
      <c r="C724" s="160"/>
      <c r="D724" s="401"/>
      <c r="E724" s="414"/>
      <c r="F724" s="414"/>
      <c r="G724" s="160"/>
      <c r="H724" s="160"/>
      <c r="I724" s="160"/>
      <c r="J724" s="10"/>
      <c r="K724" s="497"/>
      <c r="L724" s="497"/>
      <c r="M724" s="497"/>
      <c r="N724" s="498"/>
    </row>
    <row r="725">
      <c r="A725" s="400"/>
      <c r="B725" s="160"/>
      <c r="C725" s="160"/>
      <c r="D725" s="401"/>
      <c r="E725" s="414"/>
      <c r="F725" s="414"/>
      <c r="G725" s="160"/>
      <c r="H725" s="160"/>
      <c r="I725" s="160"/>
      <c r="J725" s="10"/>
      <c r="K725" s="497"/>
      <c r="L725" s="497"/>
      <c r="M725" s="497"/>
      <c r="N725" s="498"/>
    </row>
    <row r="726">
      <c r="A726" s="400"/>
      <c r="B726" s="160"/>
      <c r="C726" s="160"/>
      <c r="D726" s="401"/>
      <c r="E726" s="414"/>
      <c r="F726" s="414"/>
      <c r="G726" s="160"/>
      <c r="H726" s="160"/>
      <c r="I726" s="160"/>
      <c r="J726" s="10"/>
      <c r="K726" s="497"/>
      <c r="L726" s="497"/>
      <c r="M726" s="497"/>
      <c r="N726" s="498"/>
    </row>
    <row r="727">
      <c r="A727" s="400"/>
      <c r="B727" s="160"/>
      <c r="C727" s="160"/>
      <c r="D727" s="401"/>
      <c r="E727" s="414"/>
      <c r="F727" s="414"/>
      <c r="G727" s="160"/>
      <c r="H727" s="160"/>
      <c r="I727" s="160"/>
      <c r="J727" s="10"/>
      <c r="K727" s="497"/>
      <c r="L727" s="497"/>
      <c r="M727" s="497"/>
      <c r="N727" s="498"/>
    </row>
    <row r="728">
      <c r="A728" s="400"/>
      <c r="B728" s="160"/>
      <c r="C728" s="160"/>
      <c r="D728" s="401"/>
      <c r="E728" s="414"/>
      <c r="F728" s="414"/>
      <c r="G728" s="160"/>
      <c r="H728" s="160"/>
      <c r="I728" s="160"/>
      <c r="J728" s="10"/>
      <c r="K728" s="497"/>
      <c r="L728" s="497"/>
      <c r="M728" s="497"/>
      <c r="N728" s="498"/>
    </row>
    <row r="729">
      <c r="A729" s="400"/>
      <c r="B729" s="160"/>
      <c r="C729" s="160"/>
      <c r="D729" s="401"/>
      <c r="E729" s="414"/>
      <c r="F729" s="414"/>
      <c r="G729" s="160"/>
      <c r="H729" s="160"/>
      <c r="I729" s="160"/>
      <c r="J729" s="10"/>
      <c r="K729" s="497"/>
      <c r="L729" s="497"/>
      <c r="M729" s="497"/>
      <c r="N729" s="498"/>
    </row>
    <row r="730">
      <c r="A730" s="400"/>
      <c r="B730" s="160"/>
      <c r="C730" s="160"/>
      <c r="D730" s="401"/>
      <c r="E730" s="414"/>
      <c r="F730" s="414"/>
      <c r="G730" s="160"/>
      <c r="H730" s="160"/>
      <c r="I730" s="160"/>
      <c r="J730" s="10"/>
      <c r="K730" s="497"/>
      <c r="L730" s="497"/>
      <c r="M730" s="497"/>
      <c r="N730" s="498"/>
    </row>
    <row r="731">
      <c r="A731" s="400"/>
      <c r="B731" s="160"/>
      <c r="C731" s="160"/>
      <c r="D731" s="401"/>
      <c r="E731" s="414"/>
      <c r="F731" s="414"/>
      <c r="G731" s="160"/>
      <c r="H731" s="160"/>
      <c r="I731" s="160"/>
      <c r="J731" s="10"/>
      <c r="K731" s="497"/>
      <c r="L731" s="497"/>
      <c r="M731" s="497"/>
      <c r="N731" s="498"/>
    </row>
    <row r="732">
      <c r="A732" s="400"/>
      <c r="B732" s="160"/>
      <c r="C732" s="160"/>
      <c r="D732" s="401"/>
      <c r="E732" s="414"/>
      <c r="F732" s="414"/>
      <c r="G732" s="160"/>
      <c r="H732" s="160"/>
      <c r="I732" s="160"/>
      <c r="J732" s="10"/>
      <c r="K732" s="497"/>
      <c r="L732" s="497"/>
      <c r="M732" s="497"/>
      <c r="N732" s="498"/>
    </row>
    <row r="733">
      <c r="A733" s="400"/>
      <c r="B733" s="160"/>
      <c r="C733" s="160"/>
      <c r="D733" s="401"/>
      <c r="E733" s="414"/>
      <c r="F733" s="414"/>
      <c r="G733" s="160"/>
      <c r="H733" s="160"/>
      <c r="I733" s="160"/>
      <c r="J733" s="10"/>
      <c r="K733" s="497"/>
      <c r="L733" s="497"/>
      <c r="M733" s="497"/>
      <c r="N733" s="498"/>
    </row>
    <row r="734">
      <c r="A734" s="400"/>
      <c r="B734" s="160"/>
      <c r="C734" s="160"/>
      <c r="D734" s="401"/>
      <c r="E734" s="414"/>
      <c r="F734" s="414"/>
      <c r="G734" s="160"/>
      <c r="H734" s="160"/>
      <c r="I734" s="160"/>
      <c r="J734" s="10"/>
      <c r="K734" s="497"/>
      <c r="L734" s="497"/>
      <c r="M734" s="497"/>
      <c r="N734" s="498"/>
    </row>
    <row r="735">
      <c r="A735" s="400"/>
      <c r="B735" s="160"/>
      <c r="C735" s="160"/>
      <c r="D735" s="401"/>
      <c r="E735" s="414"/>
      <c r="F735" s="414"/>
      <c r="G735" s="160"/>
      <c r="H735" s="160"/>
      <c r="I735" s="160"/>
      <c r="J735" s="10"/>
      <c r="K735" s="497"/>
      <c r="L735" s="497"/>
      <c r="M735" s="497"/>
      <c r="N735" s="498"/>
    </row>
    <row r="736">
      <c r="A736" s="400"/>
      <c r="B736" s="160"/>
      <c r="C736" s="160"/>
      <c r="D736" s="401"/>
      <c r="E736" s="414"/>
      <c r="F736" s="414"/>
      <c r="G736" s="160"/>
      <c r="H736" s="160"/>
      <c r="I736" s="160"/>
      <c r="J736" s="10"/>
      <c r="K736" s="497"/>
      <c r="L736" s="497"/>
      <c r="M736" s="497"/>
      <c r="N736" s="498"/>
    </row>
    <row r="737">
      <c r="A737" s="400"/>
      <c r="B737" s="160"/>
      <c r="C737" s="160"/>
      <c r="D737" s="401"/>
      <c r="E737" s="414"/>
      <c r="F737" s="414"/>
      <c r="G737" s="160"/>
      <c r="H737" s="160"/>
      <c r="I737" s="160"/>
      <c r="J737" s="10"/>
      <c r="K737" s="497"/>
      <c r="L737" s="497"/>
      <c r="M737" s="497"/>
      <c r="N737" s="498"/>
    </row>
    <row r="738">
      <c r="A738" s="400"/>
      <c r="B738" s="160"/>
      <c r="C738" s="160"/>
      <c r="D738" s="401"/>
      <c r="E738" s="414"/>
      <c r="F738" s="414"/>
      <c r="G738" s="160"/>
      <c r="H738" s="160"/>
      <c r="I738" s="160"/>
      <c r="J738" s="10"/>
      <c r="K738" s="497"/>
      <c r="L738" s="497"/>
      <c r="M738" s="497"/>
      <c r="N738" s="498"/>
    </row>
    <row r="739">
      <c r="A739" s="400"/>
      <c r="B739" s="160"/>
      <c r="C739" s="160"/>
      <c r="D739" s="401"/>
      <c r="E739" s="414"/>
      <c r="F739" s="414"/>
      <c r="G739" s="160"/>
      <c r="H739" s="160"/>
      <c r="I739" s="160"/>
      <c r="J739" s="10"/>
      <c r="K739" s="497"/>
      <c r="L739" s="497"/>
      <c r="M739" s="497"/>
      <c r="N739" s="498"/>
    </row>
    <row r="740">
      <c r="A740" s="400"/>
      <c r="B740" s="160"/>
      <c r="C740" s="160"/>
      <c r="D740" s="401"/>
      <c r="E740" s="414"/>
      <c r="F740" s="414"/>
      <c r="G740" s="160"/>
      <c r="H740" s="160"/>
      <c r="I740" s="160"/>
      <c r="J740" s="10"/>
      <c r="K740" s="497"/>
      <c r="L740" s="497"/>
      <c r="M740" s="497"/>
      <c r="N740" s="498"/>
    </row>
    <row r="741">
      <c r="A741" s="400"/>
      <c r="B741" s="160"/>
      <c r="C741" s="160"/>
      <c r="D741" s="401"/>
      <c r="E741" s="414"/>
      <c r="F741" s="414"/>
      <c r="G741" s="160"/>
      <c r="H741" s="160"/>
      <c r="I741" s="160"/>
      <c r="J741" s="10"/>
      <c r="K741" s="497"/>
      <c r="L741" s="497"/>
      <c r="M741" s="497"/>
      <c r="N741" s="498"/>
    </row>
    <row r="742">
      <c r="A742" s="400"/>
      <c r="B742" s="160"/>
      <c r="C742" s="160"/>
      <c r="D742" s="401"/>
      <c r="E742" s="414"/>
      <c r="F742" s="414"/>
      <c r="G742" s="160"/>
      <c r="H742" s="160"/>
      <c r="I742" s="160"/>
      <c r="J742" s="10"/>
      <c r="K742" s="497"/>
      <c r="L742" s="497"/>
      <c r="M742" s="497"/>
      <c r="N742" s="498"/>
    </row>
    <row r="743">
      <c r="A743" s="400"/>
      <c r="B743" s="160"/>
      <c r="C743" s="160"/>
      <c r="D743" s="401"/>
      <c r="E743" s="414"/>
      <c r="F743" s="414"/>
      <c r="G743" s="160"/>
      <c r="H743" s="160"/>
      <c r="I743" s="160"/>
      <c r="J743" s="10"/>
      <c r="K743" s="497"/>
      <c r="L743" s="497"/>
      <c r="M743" s="497"/>
      <c r="N743" s="498"/>
    </row>
    <row r="744">
      <c r="A744" s="400"/>
      <c r="B744" s="160"/>
      <c r="C744" s="160"/>
      <c r="D744" s="401"/>
      <c r="E744" s="414"/>
      <c r="F744" s="414"/>
      <c r="G744" s="160"/>
      <c r="H744" s="160"/>
      <c r="I744" s="160"/>
      <c r="J744" s="10"/>
      <c r="K744" s="497"/>
      <c r="L744" s="497"/>
      <c r="M744" s="497"/>
      <c r="N744" s="498"/>
    </row>
    <row r="745">
      <c r="A745" s="400"/>
      <c r="B745" s="160"/>
      <c r="C745" s="160"/>
      <c r="D745" s="401"/>
      <c r="E745" s="414"/>
      <c r="F745" s="414"/>
      <c r="G745" s="160"/>
      <c r="H745" s="160"/>
      <c r="I745" s="160"/>
      <c r="J745" s="10"/>
      <c r="K745" s="497"/>
      <c r="L745" s="497"/>
      <c r="M745" s="497"/>
      <c r="N745" s="498"/>
    </row>
    <row r="746">
      <c r="A746" s="400"/>
      <c r="B746" s="160"/>
      <c r="C746" s="160"/>
      <c r="D746" s="401"/>
      <c r="E746" s="414"/>
      <c r="F746" s="414"/>
      <c r="G746" s="160"/>
      <c r="H746" s="160"/>
      <c r="I746" s="160"/>
      <c r="J746" s="10"/>
      <c r="K746" s="497"/>
      <c r="L746" s="497"/>
      <c r="M746" s="497"/>
      <c r="N746" s="498"/>
    </row>
    <row r="747">
      <c r="A747" s="400"/>
      <c r="B747" s="160"/>
      <c r="C747" s="160"/>
      <c r="D747" s="401"/>
      <c r="E747" s="414"/>
      <c r="F747" s="414"/>
      <c r="G747" s="160"/>
      <c r="H747" s="160"/>
      <c r="I747" s="160"/>
      <c r="J747" s="10"/>
      <c r="K747" s="497"/>
      <c r="L747" s="497"/>
      <c r="M747" s="497"/>
      <c r="N747" s="498"/>
    </row>
    <row r="748">
      <c r="A748" s="400"/>
      <c r="B748" s="160"/>
      <c r="C748" s="160"/>
      <c r="D748" s="401"/>
      <c r="E748" s="414"/>
      <c r="F748" s="414"/>
      <c r="G748" s="160"/>
      <c r="H748" s="160"/>
      <c r="I748" s="160"/>
      <c r="J748" s="10"/>
      <c r="K748" s="497"/>
      <c r="L748" s="497"/>
      <c r="M748" s="497"/>
      <c r="N748" s="498"/>
    </row>
    <row r="749">
      <c r="A749" s="400"/>
      <c r="B749" s="160"/>
      <c r="C749" s="160"/>
      <c r="D749" s="401"/>
      <c r="E749" s="414"/>
      <c r="F749" s="414"/>
      <c r="G749" s="160"/>
      <c r="H749" s="160"/>
      <c r="I749" s="160"/>
      <c r="J749" s="10"/>
      <c r="K749" s="497"/>
      <c r="L749" s="497"/>
      <c r="M749" s="497"/>
      <c r="N749" s="498"/>
    </row>
    <row r="750">
      <c r="A750" s="400"/>
      <c r="B750" s="160"/>
      <c r="C750" s="160"/>
      <c r="D750" s="401"/>
      <c r="E750" s="414"/>
      <c r="F750" s="414"/>
      <c r="G750" s="160"/>
      <c r="H750" s="160"/>
      <c r="I750" s="160"/>
      <c r="J750" s="10"/>
      <c r="K750" s="497"/>
      <c r="L750" s="497"/>
      <c r="M750" s="497"/>
      <c r="N750" s="498"/>
    </row>
    <row r="751">
      <c r="A751" s="400"/>
      <c r="B751" s="160"/>
      <c r="C751" s="160"/>
      <c r="D751" s="401"/>
      <c r="E751" s="414"/>
      <c r="F751" s="414"/>
      <c r="G751" s="160"/>
      <c r="H751" s="160"/>
      <c r="I751" s="160"/>
      <c r="J751" s="10"/>
      <c r="K751" s="497"/>
      <c r="L751" s="497"/>
      <c r="M751" s="497"/>
      <c r="N751" s="498"/>
    </row>
    <row r="752">
      <c r="A752" s="400"/>
      <c r="B752" s="160"/>
      <c r="C752" s="160"/>
      <c r="D752" s="401"/>
      <c r="E752" s="414"/>
      <c r="F752" s="414"/>
      <c r="G752" s="160"/>
      <c r="H752" s="160"/>
      <c r="I752" s="160"/>
      <c r="J752" s="10"/>
      <c r="K752" s="497"/>
      <c r="L752" s="497"/>
      <c r="M752" s="497"/>
      <c r="N752" s="498"/>
    </row>
    <row r="753">
      <c r="A753" s="400"/>
      <c r="B753" s="160"/>
      <c r="C753" s="160"/>
      <c r="D753" s="401"/>
      <c r="E753" s="414"/>
      <c r="F753" s="414"/>
      <c r="G753" s="160"/>
      <c r="H753" s="160"/>
      <c r="I753" s="160"/>
      <c r="J753" s="10"/>
      <c r="K753" s="497"/>
      <c r="L753" s="497"/>
      <c r="M753" s="497"/>
      <c r="N753" s="498"/>
    </row>
    <row r="754">
      <c r="A754" s="400"/>
      <c r="B754" s="160"/>
      <c r="C754" s="160"/>
      <c r="D754" s="401"/>
      <c r="E754" s="414"/>
      <c r="F754" s="414"/>
      <c r="G754" s="160"/>
      <c r="H754" s="160"/>
      <c r="I754" s="160"/>
      <c r="J754" s="10"/>
      <c r="K754" s="497"/>
      <c r="L754" s="497"/>
      <c r="M754" s="497"/>
      <c r="N754" s="498"/>
    </row>
    <row r="755">
      <c r="A755" s="400"/>
      <c r="B755" s="160"/>
      <c r="C755" s="160"/>
      <c r="D755" s="401"/>
      <c r="E755" s="414"/>
      <c r="F755" s="414"/>
      <c r="G755" s="160"/>
      <c r="H755" s="160"/>
      <c r="I755" s="160"/>
      <c r="J755" s="10"/>
      <c r="K755" s="497"/>
      <c r="L755" s="497"/>
      <c r="M755" s="497"/>
      <c r="N755" s="498"/>
    </row>
    <row r="756">
      <c r="A756" s="400"/>
      <c r="B756" s="160"/>
      <c r="C756" s="160"/>
      <c r="D756" s="401"/>
      <c r="E756" s="414"/>
      <c r="F756" s="414"/>
      <c r="G756" s="160"/>
      <c r="H756" s="160"/>
      <c r="I756" s="160"/>
      <c r="J756" s="10"/>
      <c r="K756" s="497"/>
      <c r="L756" s="497"/>
      <c r="M756" s="497"/>
      <c r="N756" s="498"/>
    </row>
    <row r="757">
      <c r="A757" s="400"/>
      <c r="B757" s="160"/>
      <c r="C757" s="160"/>
      <c r="D757" s="401"/>
      <c r="E757" s="414"/>
      <c r="F757" s="414"/>
      <c r="G757" s="160"/>
      <c r="H757" s="160"/>
      <c r="I757" s="160"/>
      <c r="J757" s="10"/>
      <c r="K757" s="497"/>
      <c r="L757" s="497"/>
      <c r="M757" s="497"/>
      <c r="N757" s="498"/>
    </row>
    <row r="758">
      <c r="A758" s="400"/>
      <c r="B758" s="160"/>
      <c r="C758" s="160"/>
      <c r="D758" s="401"/>
      <c r="E758" s="414"/>
      <c r="F758" s="414"/>
      <c r="G758" s="160"/>
      <c r="H758" s="160"/>
      <c r="I758" s="160"/>
      <c r="J758" s="10"/>
      <c r="K758" s="497"/>
      <c r="L758" s="497"/>
      <c r="M758" s="497"/>
      <c r="N758" s="498"/>
    </row>
    <row r="759">
      <c r="A759" s="400"/>
      <c r="B759" s="160"/>
      <c r="C759" s="160"/>
      <c r="D759" s="401"/>
      <c r="E759" s="414"/>
      <c r="F759" s="414"/>
      <c r="G759" s="160"/>
      <c r="H759" s="160"/>
      <c r="I759" s="160"/>
      <c r="J759" s="10"/>
      <c r="K759" s="497"/>
      <c r="L759" s="497"/>
      <c r="M759" s="497"/>
      <c r="N759" s="498"/>
    </row>
    <row r="760">
      <c r="A760" s="400"/>
      <c r="B760" s="160"/>
      <c r="C760" s="160"/>
      <c r="D760" s="401"/>
      <c r="E760" s="414"/>
      <c r="F760" s="414"/>
      <c r="G760" s="160"/>
      <c r="H760" s="160"/>
      <c r="I760" s="160"/>
      <c r="J760" s="10"/>
      <c r="K760" s="497"/>
      <c r="L760" s="497"/>
      <c r="M760" s="497"/>
      <c r="N760" s="498"/>
    </row>
    <row r="761">
      <c r="A761" s="400"/>
      <c r="B761" s="160"/>
      <c r="C761" s="160"/>
      <c r="D761" s="401"/>
      <c r="E761" s="414"/>
      <c r="F761" s="414"/>
      <c r="G761" s="160"/>
      <c r="H761" s="160"/>
      <c r="I761" s="160"/>
      <c r="J761" s="10"/>
      <c r="K761" s="497"/>
      <c r="L761" s="497"/>
      <c r="M761" s="497"/>
      <c r="N761" s="498"/>
    </row>
    <row r="762">
      <c r="A762" s="400"/>
      <c r="B762" s="160"/>
      <c r="C762" s="160"/>
      <c r="D762" s="401"/>
      <c r="E762" s="414"/>
      <c r="F762" s="414"/>
      <c r="G762" s="160"/>
      <c r="H762" s="160"/>
      <c r="I762" s="160"/>
      <c r="J762" s="10"/>
      <c r="K762" s="497"/>
      <c r="L762" s="497"/>
      <c r="M762" s="497"/>
      <c r="N762" s="498"/>
    </row>
    <row r="763">
      <c r="A763" s="400"/>
      <c r="B763" s="160"/>
      <c r="C763" s="160"/>
      <c r="D763" s="401"/>
      <c r="E763" s="414"/>
      <c r="F763" s="414"/>
      <c r="G763" s="160"/>
      <c r="H763" s="160"/>
      <c r="I763" s="160"/>
      <c r="J763" s="10"/>
      <c r="K763" s="497"/>
      <c r="L763" s="497"/>
      <c r="M763" s="497"/>
      <c r="N763" s="498"/>
    </row>
    <row r="764">
      <c r="A764" s="400"/>
      <c r="B764" s="160"/>
      <c r="C764" s="160"/>
      <c r="D764" s="401"/>
      <c r="E764" s="414"/>
      <c r="F764" s="414"/>
      <c r="G764" s="160"/>
      <c r="H764" s="160"/>
      <c r="I764" s="160"/>
      <c r="J764" s="10"/>
      <c r="K764" s="497"/>
      <c r="L764" s="497"/>
      <c r="M764" s="497"/>
      <c r="N764" s="498"/>
    </row>
    <row r="765">
      <c r="A765" s="400"/>
      <c r="B765" s="160"/>
      <c r="C765" s="160"/>
      <c r="D765" s="401"/>
      <c r="E765" s="414"/>
      <c r="F765" s="414"/>
      <c r="G765" s="160"/>
      <c r="H765" s="160"/>
      <c r="I765" s="160"/>
      <c r="J765" s="10"/>
      <c r="K765" s="497"/>
      <c r="L765" s="497"/>
      <c r="M765" s="497"/>
      <c r="N765" s="498"/>
    </row>
    <row r="766">
      <c r="A766" s="400"/>
      <c r="B766" s="160"/>
      <c r="C766" s="160"/>
      <c r="D766" s="401"/>
      <c r="E766" s="414"/>
      <c r="F766" s="414"/>
      <c r="G766" s="160"/>
      <c r="H766" s="160"/>
      <c r="I766" s="160"/>
      <c r="J766" s="10"/>
      <c r="K766" s="497"/>
      <c r="L766" s="497"/>
      <c r="M766" s="497"/>
      <c r="N766" s="498"/>
    </row>
    <row r="767">
      <c r="A767" s="400"/>
      <c r="B767" s="160"/>
      <c r="C767" s="160"/>
      <c r="D767" s="401"/>
      <c r="E767" s="414"/>
      <c r="F767" s="414"/>
      <c r="G767" s="160"/>
      <c r="H767" s="160"/>
      <c r="I767" s="160"/>
      <c r="J767" s="10"/>
      <c r="K767" s="497"/>
      <c r="L767" s="497"/>
      <c r="M767" s="497"/>
      <c r="N767" s="498"/>
    </row>
    <row r="768">
      <c r="A768" s="400"/>
      <c r="B768" s="160"/>
      <c r="C768" s="160"/>
      <c r="D768" s="401"/>
      <c r="E768" s="414"/>
      <c r="F768" s="414"/>
      <c r="G768" s="160"/>
      <c r="H768" s="160"/>
      <c r="I768" s="160"/>
      <c r="J768" s="10"/>
      <c r="K768" s="497"/>
      <c r="L768" s="497"/>
      <c r="M768" s="497"/>
      <c r="N768" s="498"/>
    </row>
    <row r="769">
      <c r="A769" s="400"/>
      <c r="B769" s="160"/>
      <c r="C769" s="160"/>
      <c r="D769" s="401"/>
      <c r="E769" s="414"/>
      <c r="F769" s="414"/>
      <c r="G769" s="160"/>
      <c r="H769" s="160"/>
      <c r="I769" s="160"/>
      <c r="J769" s="10"/>
      <c r="K769" s="497"/>
      <c r="L769" s="497"/>
      <c r="M769" s="497"/>
      <c r="N769" s="498"/>
    </row>
    <row r="770">
      <c r="A770" s="400"/>
      <c r="B770" s="160"/>
      <c r="C770" s="160"/>
      <c r="D770" s="401"/>
      <c r="E770" s="414"/>
      <c r="F770" s="414"/>
      <c r="G770" s="160"/>
      <c r="H770" s="160"/>
      <c r="I770" s="160"/>
      <c r="J770" s="10"/>
      <c r="K770" s="497"/>
      <c r="L770" s="497"/>
      <c r="M770" s="497"/>
      <c r="N770" s="498"/>
    </row>
    <row r="771">
      <c r="A771" s="400"/>
      <c r="B771" s="160"/>
      <c r="C771" s="160"/>
      <c r="D771" s="401"/>
      <c r="E771" s="414"/>
      <c r="F771" s="414"/>
      <c r="G771" s="160"/>
      <c r="H771" s="160"/>
      <c r="I771" s="160"/>
      <c r="J771" s="10"/>
      <c r="K771" s="497"/>
      <c r="L771" s="497"/>
      <c r="M771" s="497"/>
      <c r="N771" s="498"/>
    </row>
    <row r="772">
      <c r="A772" s="400"/>
      <c r="B772" s="160"/>
      <c r="C772" s="160"/>
      <c r="D772" s="401"/>
      <c r="E772" s="414"/>
      <c r="F772" s="414"/>
      <c r="G772" s="160"/>
      <c r="H772" s="160"/>
      <c r="I772" s="160"/>
      <c r="J772" s="10"/>
      <c r="K772" s="497"/>
      <c r="L772" s="497"/>
      <c r="M772" s="497"/>
      <c r="N772" s="498"/>
    </row>
    <row r="773">
      <c r="A773" s="400"/>
      <c r="B773" s="160"/>
      <c r="C773" s="160"/>
      <c r="D773" s="401"/>
      <c r="E773" s="414"/>
      <c r="F773" s="414"/>
      <c r="G773" s="160"/>
      <c r="H773" s="160"/>
      <c r="I773" s="160"/>
      <c r="J773" s="10"/>
      <c r="K773" s="497"/>
      <c r="L773" s="497"/>
      <c r="M773" s="497"/>
      <c r="N773" s="498"/>
    </row>
    <row r="774">
      <c r="A774" s="400"/>
      <c r="B774" s="160"/>
      <c r="C774" s="160"/>
      <c r="D774" s="401"/>
      <c r="E774" s="414"/>
      <c r="F774" s="414"/>
      <c r="G774" s="160"/>
      <c r="H774" s="160"/>
      <c r="I774" s="160"/>
      <c r="J774" s="10"/>
      <c r="K774" s="497"/>
      <c r="L774" s="497"/>
      <c r="M774" s="497"/>
      <c r="N774" s="498"/>
    </row>
    <row r="775">
      <c r="A775" s="400"/>
      <c r="B775" s="160"/>
      <c r="C775" s="160"/>
      <c r="D775" s="401"/>
      <c r="E775" s="414"/>
      <c r="F775" s="414"/>
      <c r="G775" s="160"/>
      <c r="H775" s="160"/>
      <c r="I775" s="160"/>
      <c r="J775" s="10"/>
      <c r="K775" s="497"/>
      <c r="L775" s="497"/>
      <c r="M775" s="497"/>
      <c r="N775" s="498"/>
    </row>
    <row r="776">
      <c r="A776" s="400"/>
      <c r="B776" s="160"/>
      <c r="C776" s="160"/>
      <c r="D776" s="401"/>
      <c r="E776" s="414"/>
      <c r="F776" s="414"/>
      <c r="G776" s="160"/>
      <c r="H776" s="160"/>
      <c r="I776" s="160"/>
      <c r="J776" s="10"/>
      <c r="K776" s="497"/>
      <c r="L776" s="497"/>
      <c r="M776" s="497"/>
      <c r="N776" s="498"/>
    </row>
    <row r="777">
      <c r="A777" s="400"/>
      <c r="B777" s="160"/>
      <c r="C777" s="160"/>
      <c r="D777" s="401"/>
      <c r="E777" s="414"/>
      <c r="F777" s="414"/>
      <c r="G777" s="160"/>
      <c r="H777" s="160"/>
      <c r="I777" s="160"/>
      <c r="J777" s="10"/>
      <c r="K777" s="497"/>
      <c r="L777" s="497"/>
      <c r="M777" s="497"/>
      <c r="N777" s="498"/>
    </row>
    <row r="778">
      <c r="A778" s="400"/>
      <c r="B778" s="160"/>
      <c r="C778" s="160"/>
      <c r="D778" s="401"/>
      <c r="E778" s="414"/>
      <c r="F778" s="414"/>
      <c r="G778" s="160"/>
      <c r="H778" s="160"/>
      <c r="I778" s="160"/>
      <c r="J778" s="10"/>
      <c r="K778" s="497"/>
      <c r="L778" s="497"/>
      <c r="M778" s="497"/>
      <c r="N778" s="498"/>
    </row>
    <row r="779">
      <c r="A779" s="400"/>
      <c r="B779" s="160"/>
      <c r="C779" s="160"/>
      <c r="D779" s="401"/>
      <c r="E779" s="414"/>
      <c r="F779" s="414"/>
      <c r="G779" s="160"/>
      <c r="H779" s="160"/>
      <c r="I779" s="160"/>
      <c r="J779" s="10"/>
      <c r="K779" s="497"/>
      <c r="L779" s="497"/>
      <c r="M779" s="497"/>
      <c r="N779" s="498"/>
    </row>
    <row r="780">
      <c r="A780" s="400"/>
      <c r="B780" s="160"/>
      <c r="C780" s="160"/>
      <c r="D780" s="401"/>
      <c r="E780" s="414"/>
      <c r="F780" s="414"/>
      <c r="G780" s="160"/>
      <c r="H780" s="160"/>
      <c r="I780" s="160"/>
      <c r="J780" s="10"/>
      <c r="K780" s="497"/>
      <c r="L780" s="497"/>
      <c r="M780" s="497"/>
      <c r="N780" s="498"/>
    </row>
    <row r="781">
      <c r="A781" s="400"/>
      <c r="B781" s="160"/>
      <c r="C781" s="160"/>
      <c r="D781" s="401"/>
      <c r="E781" s="414"/>
      <c r="F781" s="414"/>
      <c r="G781" s="160"/>
      <c r="H781" s="160"/>
      <c r="I781" s="160"/>
      <c r="J781" s="10"/>
      <c r="K781" s="497"/>
      <c r="L781" s="497"/>
      <c r="M781" s="497"/>
      <c r="N781" s="498"/>
    </row>
    <row r="782">
      <c r="A782" s="400"/>
      <c r="B782" s="160"/>
      <c r="C782" s="160"/>
      <c r="D782" s="401"/>
      <c r="E782" s="414"/>
      <c r="F782" s="414"/>
      <c r="G782" s="160"/>
      <c r="H782" s="160"/>
      <c r="I782" s="160"/>
      <c r="J782" s="10"/>
      <c r="K782" s="497"/>
      <c r="L782" s="497"/>
      <c r="M782" s="497"/>
      <c r="N782" s="498"/>
    </row>
    <row r="783">
      <c r="A783" s="400"/>
      <c r="B783" s="160"/>
      <c r="C783" s="160"/>
      <c r="D783" s="401"/>
      <c r="E783" s="414"/>
      <c r="F783" s="414"/>
      <c r="G783" s="160"/>
      <c r="H783" s="160"/>
      <c r="I783" s="160"/>
      <c r="J783" s="10"/>
      <c r="K783" s="497"/>
      <c r="L783" s="497"/>
      <c r="M783" s="497"/>
      <c r="N783" s="498"/>
    </row>
    <row r="784">
      <c r="A784" s="400"/>
      <c r="B784" s="160"/>
      <c r="C784" s="160"/>
      <c r="D784" s="401"/>
      <c r="E784" s="414"/>
      <c r="F784" s="414"/>
      <c r="G784" s="160"/>
      <c r="H784" s="160"/>
      <c r="I784" s="160"/>
      <c r="J784" s="10"/>
      <c r="K784" s="497"/>
      <c r="L784" s="497"/>
      <c r="M784" s="497"/>
      <c r="N784" s="498"/>
    </row>
    <row r="785">
      <c r="A785" s="400"/>
      <c r="B785" s="160"/>
      <c r="C785" s="160"/>
      <c r="D785" s="401"/>
      <c r="E785" s="414"/>
      <c r="F785" s="414"/>
      <c r="G785" s="160"/>
      <c r="H785" s="160"/>
      <c r="I785" s="160"/>
      <c r="J785" s="10"/>
      <c r="K785" s="497"/>
      <c r="L785" s="497"/>
      <c r="M785" s="497"/>
      <c r="N785" s="498"/>
    </row>
    <row r="786">
      <c r="A786" s="400"/>
      <c r="B786" s="160"/>
      <c r="C786" s="160"/>
      <c r="D786" s="401"/>
      <c r="E786" s="414"/>
      <c r="F786" s="414"/>
      <c r="G786" s="160"/>
      <c r="H786" s="160"/>
      <c r="I786" s="160"/>
      <c r="J786" s="10"/>
      <c r="K786" s="497"/>
      <c r="L786" s="497"/>
      <c r="M786" s="497"/>
      <c r="N786" s="498"/>
    </row>
    <row r="787">
      <c r="A787" s="400"/>
      <c r="B787" s="160"/>
      <c r="C787" s="160"/>
      <c r="D787" s="401"/>
      <c r="E787" s="414"/>
      <c r="F787" s="414"/>
      <c r="G787" s="160"/>
      <c r="H787" s="160"/>
      <c r="I787" s="160"/>
      <c r="J787" s="10"/>
      <c r="K787" s="497"/>
      <c r="L787" s="497"/>
      <c r="M787" s="497"/>
      <c r="N787" s="498"/>
    </row>
    <row r="788">
      <c r="A788" s="400"/>
      <c r="B788" s="160"/>
      <c r="C788" s="160"/>
      <c r="D788" s="401"/>
      <c r="E788" s="414"/>
      <c r="F788" s="414"/>
      <c r="G788" s="160"/>
      <c r="H788" s="160"/>
      <c r="I788" s="160"/>
      <c r="J788" s="10"/>
      <c r="K788" s="497"/>
      <c r="L788" s="497"/>
      <c r="M788" s="497"/>
      <c r="N788" s="498"/>
    </row>
    <row r="789">
      <c r="A789" s="400"/>
      <c r="B789" s="160"/>
      <c r="C789" s="160"/>
      <c r="D789" s="401"/>
      <c r="E789" s="414"/>
      <c r="F789" s="414"/>
      <c r="G789" s="160"/>
      <c r="H789" s="160"/>
      <c r="I789" s="160"/>
      <c r="J789" s="10"/>
      <c r="K789" s="497"/>
      <c r="L789" s="497"/>
      <c r="M789" s="497"/>
      <c r="N789" s="498"/>
    </row>
    <row r="790">
      <c r="A790" s="400"/>
      <c r="B790" s="160"/>
      <c r="C790" s="160"/>
      <c r="D790" s="401"/>
      <c r="E790" s="414"/>
      <c r="F790" s="414"/>
      <c r="G790" s="160"/>
      <c r="H790" s="160"/>
      <c r="I790" s="160"/>
      <c r="J790" s="10"/>
      <c r="K790" s="497"/>
      <c r="L790" s="497"/>
      <c r="M790" s="497"/>
      <c r="N790" s="498"/>
    </row>
    <row r="791">
      <c r="A791" s="400"/>
      <c r="B791" s="160"/>
      <c r="C791" s="160"/>
      <c r="D791" s="401"/>
      <c r="E791" s="414"/>
      <c r="F791" s="414"/>
      <c r="G791" s="160"/>
      <c r="H791" s="160"/>
      <c r="I791" s="160"/>
      <c r="J791" s="10"/>
      <c r="K791" s="497"/>
      <c r="L791" s="497"/>
      <c r="M791" s="497"/>
      <c r="N791" s="498"/>
    </row>
    <row r="792">
      <c r="A792" s="400"/>
      <c r="B792" s="160"/>
      <c r="C792" s="160"/>
      <c r="D792" s="401"/>
      <c r="E792" s="414"/>
      <c r="F792" s="414"/>
      <c r="G792" s="160"/>
      <c r="H792" s="160"/>
      <c r="I792" s="160"/>
      <c r="J792" s="10"/>
      <c r="K792" s="497"/>
      <c r="L792" s="497"/>
      <c r="M792" s="497"/>
      <c r="N792" s="498"/>
    </row>
    <row r="793">
      <c r="A793" s="400"/>
      <c r="B793" s="160"/>
      <c r="C793" s="160"/>
      <c r="D793" s="401"/>
      <c r="E793" s="414"/>
      <c r="F793" s="414"/>
      <c r="G793" s="160"/>
      <c r="H793" s="160"/>
      <c r="I793" s="160"/>
      <c r="J793" s="10"/>
      <c r="K793" s="497"/>
      <c r="L793" s="497"/>
      <c r="M793" s="497"/>
      <c r="N793" s="498"/>
    </row>
    <row r="794">
      <c r="A794" s="400"/>
      <c r="B794" s="160"/>
      <c r="C794" s="160"/>
      <c r="D794" s="401"/>
      <c r="E794" s="414"/>
      <c r="F794" s="414"/>
      <c r="G794" s="160"/>
      <c r="H794" s="160"/>
      <c r="I794" s="160"/>
      <c r="J794" s="10"/>
      <c r="K794" s="497"/>
      <c r="L794" s="497"/>
      <c r="M794" s="497"/>
      <c r="N794" s="498"/>
    </row>
    <row r="795">
      <c r="A795" s="400"/>
      <c r="B795" s="160"/>
      <c r="C795" s="160"/>
      <c r="D795" s="401"/>
      <c r="E795" s="414"/>
      <c r="F795" s="414"/>
      <c r="G795" s="160"/>
      <c r="H795" s="160"/>
      <c r="I795" s="160"/>
      <c r="J795" s="10"/>
      <c r="K795" s="497"/>
      <c r="L795" s="497"/>
      <c r="M795" s="497"/>
      <c r="N795" s="498"/>
    </row>
    <row r="796">
      <c r="A796" s="400"/>
      <c r="B796" s="160"/>
      <c r="C796" s="160"/>
      <c r="D796" s="401"/>
      <c r="E796" s="414"/>
      <c r="F796" s="414"/>
      <c r="G796" s="160"/>
      <c r="H796" s="160"/>
      <c r="I796" s="160"/>
      <c r="J796" s="10"/>
      <c r="K796" s="497"/>
      <c r="L796" s="497"/>
      <c r="M796" s="497"/>
      <c r="N796" s="498"/>
    </row>
    <row r="797">
      <c r="A797" s="400"/>
      <c r="B797" s="160"/>
      <c r="C797" s="160"/>
      <c r="D797" s="401"/>
      <c r="E797" s="414"/>
      <c r="F797" s="414"/>
      <c r="G797" s="160"/>
      <c r="H797" s="160"/>
      <c r="I797" s="160"/>
      <c r="J797" s="10"/>
      <c r="K797" s="497"/>
      <c r="L797" s="497"/>
      <c r="M797" s="497"/>
      <c r="N797" s="498"/>
    </row>
    <row r="798">
      <c r="A798" s="400"/>
      <c r="B798" s="160"/>
      <c r="C798" s="160"/>
      <c r="D798" s="401"/>
      <c r="E798" s="414"/>
      <c r="F798" s="414"/>
      <c r="G798" s="160"/>
      <c r="H798" s="160"/>
      <c r="I798" s="160"/>
      <c r="J798" s="10"/>
      <c r="K798" s="497"/>
      <c r="L798" s="497"/>
      <c r="M798" s="497"/>
      <c r="N798" s="498"/>
    </row>
    <row r="799">
      <c r="A799" s="400"/>
      <c r="B799" s="160"/>
      <c r="C799" s="160"/>
      <c r="D799" s="401"/>
      <c r="E799" s="414"/>
      <c r="F799" s="414"/>
      <c r="G799" s="160"/>
      <c r="H799" s="160"/>
      <c r="I799" s="160"/>
      <c r="J799" s="10"/>
      <c r="K799" s="497"/>
      <c r="L799" s="497"/>
      <c r="M799" s="497"/>
      <c r="N799" s="498"/>
    </row>
    <row r="800">
      <c r="A800" s="400"/>
      <c r="B800" s="160"/>
      <c r="C800" s="160"/>
      <c r="D800" s="401"/>
      <c r="E800" s="414"/>
      <c r="F800" s="414"/>
      <c r="G800" s="160"/>
      <c r="H800" s="160"/>
      <c r="I800" s="160"/>
      <c r="J800" s="10"/>
      <c r="K800" s="497"/>
      <c r="L800" s="497"/>
      <c r="M800" s="497"/>
      <c r="N800" s="498"/>
    </row>
    <row r="801">
      <c r="A801" s="400"/>
      <c r="B801" s="160"/>
      <c r="C801" s="160"/>
      <c r="D801" s="401"/>
      <c r="E801" s="414"/>
      <c r="F801" s="414"/>
      <c r="G801" s="160"/>
      <c r="H801" s="160"/>
      <c r="I801" s="160"/>
      <c r="J801" s="10"/>
      <c r="K801" s="497"/>
      <c r="L801" s="497"/>
      <c r="M801" s="497"/>
      <c r="N801" s="498"/>
    </row>
    <row r="802">
      <c r="A802" s="400"/>
      <c r="B802" s="160"/>
      <c r="C802" s="160"/>
      <c r="D802" s="401"/>
      <c r="E802" s="414"/>
      <c r="F802" s="414"/>
      <c r="G802" s="160"/>
      <c r="H802" s="160"/>
      <c r="I802" s="160"/>
      <c r="J802" s="10"/>
      <c r="K802" s="497"/>
      <c r="L802" s="497"/>
      <c r="M802" s="497"/>
      <c r="N802" s="498"/>
    </row>
    <row r="803">
      <c r="A803" s="400"/>
      <c r="B803" s="160"/>
      <c r="C803" s="160"/>
      <c r="D803" s="401"/>
      <c r="E803" s="414"/>
      <c r="F803" s="414"/>
      <c r="G803" s="160"/>
      <c r="H803" s="160"/>
      <c r="I803" s="160"/>
      <c r="J803" s="10"/>
      <c r="K803" s="497"/>
      <c r="L803" s="497"/>
      <c r="M803" s="497"/>
      <c r="N803" s="498"/>
    </row>
    <row r="804">
      <c r="A804" s="400"/>
      <c r="B804" s="160"/>
      <c r="C804" s="160"/>
      <c r="D804" s="401"/>
      <c r="E804" s="414"/>
      <c r="F804" s="414"/>
      <c r="G804" s="160"/>
      <c r="H804" s="160"/>
      <c r="I804" s="160"/>
      <c r="J804" s="10"/>
      <c r="K804" s="497"/>
      <c r="L804" s="497"/>
      <c r="M804" s="497"/>
      <c r="N804" s="498"/>
    </row>
    <row r="805">
      <c r="A805" s="400"/>
      <c r="B805" s="160"/>
      <c r="C805" s="160"/>
      <c r="D805" s="401"/>
      <c r="E805" s="414"/>
      <c r="F805" s="414"/>
      <c r="G805" s="160"/>
      <c r="H805" s="160"/>
      <c r="I805" s="160"/>
      <c r="J805" s="10"/>
      <c r="K805" s="497"/>
      <c r="L805" s="497"/>
      <c r="M805" s="497"/>
      <c r="N805" s="498"/>
    </row>
    <row r="806">
      <c r="A806" s="400"/>
      <c r="B806" s="160"/>
      <c r="C806" s="160"/>
      <c r="D806" s="401"/>
      <c r="E806" s="414"/>
      <c r="F806" s="414"/>
      <c r="G806" s="160"/>
      <c r="H806" s="160"/>
      <c r="I806" s="160"/>
      <c r="J806" s="10"/>
      <c r="K806" s="497"/>
      <c r="L806" s="497"/>
      <c r="M806" s="497"/>
      <c r="N806" s="498"/>
    </row>
    <row r="807">
      <c r="A807" s="400"/>
      <c r="B807" s="160"/>
      <c r="C807" s="160"/>
      <c r="D807" s="401"/>
      <c r="E807" s="414"/>
      <c r="F807" s="414"/>
      <c r="G807" s="160"/>
      <c r="H807" s="160"/>
      <c r="I807" s="160"/>
      <c r="J807" s="10"/>
      <c r="K807" s="497"/>
      <c r="L807" s="497"/>
      <c r="M807" s="497"/>
      <c r="N807" s="498"/>
    </row>
    <row r="808">
      <c r="A808" s="400"/>
      <c r="B808" s="160"/>
      <c r="C808" s="160"/>
      <c r="D808" s="401"/>
      <c r="E808" s="414"/>
      <c r="F808" s="414"/>
      <c r="G808" s="160"/>
      <c r="H808" s="160"/>
      <c r="I808" s="160"/>
      <c r="J808" s="10"/>
      <c r="K808" s="497"/>
      <c r="L808" s="497"/>
      <c r="M808" s="497"/>
      <c r="N808" s="498"/>
    </row>
    <row r="809">
      <c r="A809" s="400"/>
      <c r="B809" s="160"/>
      <c r="C809" s="160"/>
      <c r="D809" s="401"/>
      <c r="E809" s="414"/>
      <c r="F809" s="414"/>
      <c r="G809" s="160"/>
      <c r="H809" s="160"/>
      <c r="I809" s="160"/>
      <c r="J809" s="10"/>
      <c r="K809" s="497"/>
      <c r="L809" s="497"/>
      <c r="M809" s="497"/>
      <c r="N809" s="498"/>
    </row>
    <row r="810">
      <c r="A810" s="400"/>
      <c r="B810" s="160"/>
      <c r="C810" s="160"/>
      <c r="D810" s="401"/>
      <c r="E810" s="414"/>
      <c r="F810" s="414"/>
      <c r="G810" s="160"/>
      <c r="H810" s="160"/>
      <c r="I810" s="160"/>
      <c r="J810" s="10"/>
      <c r="K810" s="497"/>
      <c r="L810" s="497"/>
      <c r="M810" s="497"/>
      <c r="N810" s="498"/>
    </row>
    <row r="811">
      <c r="A811" s="400"/>
      <c r="B811" s="160"/>
      <c r="C811" s="160"/>
      <c r="D811" s="401"/>
      <c r="E811" s="414"/>
      <c r="F811" s="414"/>
      <c r="G811" s="160"/>
      <c r="H811" s="160"/>
      <c r="I811" s="160"/>
      <c r="J811" s="10"/>
      <c r="K811" s="497"/>
      <c r="L811" s="497"/>
      <c r="M811" s="497"/>
      <c r="N811" s="498"/>
    </row>
    <row r="812">
      <c r="A812" s="400"/>
      <c r="B812" s="160"/>
      <c r="C812" s="160"/>
      <c r="D812" s="401"/>
      <c r="E812" s="414"/>
      <c r="F812" s="414"/>
      <c r="G812" s="160"/>
      <c r="H812" s="160"/>
      <c r="I812" s="160"/>
      <c r="J812" s="10"/>
      <c r="K812" s="497"/>
      <c r="L812" s="497"/>
      <c r="M812" s="497"/>
      <c r="N812" s="498"/>
    </row>
    <row r="813">
      <c r="A813" s="400"/>
      <c r="B813" s="160"/>
      <c r="C813" s="160"/>
      <c r="D813" s="401"/>
      <c r="E813" s="414"/>
      <c r="F813" s="414"/>
      <c r="G813" s="160"/>
      <c r="H813" s="160"/>
      <c r="I813" s="160"/>
      <c r="J813" s="10"/>
      <c r="K813" s="497"/>
      <c r="L813" s="497"/>
      <c r="M813" s="497"/>
      <c r="N813" s="498"/>
    </row>
    <row r="814">
      <c r="A814" s="400"/>
      <c r="B814" s="160"/>
      <c r="C814" s="160"/>
      <c r="D814" s="401"/>
      <c r="E814" s="414"/>
      <c r="F814" s="414"/>
      <c r="G814" s="160"/>
      <c r="H814" s="160"/>
      <c r="I814" s="160"/>
      <c r="J814" s="10"/>
      <c r="K814" s="497"/>
      <c r="L814" s="497"/>
      <c r="M814" s="497"/>
      <c r="N814" s="498"/>
    </row>
    <row r="815">
      <c r="A815" s="400"/>
      <c r="B815" s="160"/>
      <c r="C815" s="160"/>
      <c r="D815" s="401"/>
      <c r="E815" s="414"/>
      <c r="F815" s="414"/>
      <c r="G815" s="160"/>
      <c r="H815" s="160"/>
      <c r="I815" s="160"/>
      <c r="J815" s="10"/>
      <c r="K815" s="497"/>
      <c r="L815" s="497"/>
      <c r="M815" s="497"/>
      <c r="N815" s="498"/>
    </row>
    <row r="816">
      <c r="A816" s="400"/>
      <c r="B816" s="160"/>
      <c r="C816" s="160"/>
      <c r="D816" s="401"/>
      <c r="E816" s="414"/>
      <c r="F816" s="414"/>
      <c r="G816" s="160"/>
      <c r="H816" s="160"/>
      <c r="I816" s="160"/>
      <c r="J816" s="10"/>
      <c r="K816" s="497"/>
      <c r="L816" s="497"/>
      <c r="M816" s="497"/>
      <c r="N816" s="498"/>
    </row>
    <row r="817">
      <c r="A817" s="400"/>
      <c r="B817" s="160"/>
      <c r="C817" s="160"/>
      <c r="D817" s="401"/>
      <c r="E817" s="414"/>
      <c r="F817" s="414"/>
      <c r="G817" s="160"/>
      <c r="H817" s="160"/>
      <c r="I817" s="160"/>
      <c r="J817" s="10"/>
      <c r="K817" s="497"/>
      <c r="L817" s="497"/>
      <c r="M817" s="497"/>
      <c r="N817" s="498"/>
    </row>
    <row r="818">
      <c r="A818" s="400"/>
      <c r="B818" s="160"/>
      <c r="C818" s="160"/>
      <c r="D818" s="401"/>
      <c r="E818" s="414"/>
      <c r="F818" s="414"/>
      <c r="G818" s="160"/>
      <c r="H818" s="160"/>
      <c r="I818" s="160"/>
      <c r="J818" s="10"/>
      <c r="K818" s="497"/>
      <c r="L818" s="497"/>
      <c r="M818" s="497"/>
      <c r="N818" s="498"/>
    </row>
    <row r="819">
      <c r="A819" s="400"/>
      <c r="B819" s="160"/>
      <c r="C819" s="160"/>
      <c r="D819" s="401"/>
      <c r="E819" s="414"/>
      <c r="F819" s="414"/>
      <c r="G819" s="160"/>
      <c r="H819" s="160"/>
      <c r="I819" s="160"/>
      <c r="J819" s="10"/>
      <c r="K819" s="497"/>
      <c r="L819" s="497"/>
      <c r="M819" s="497"/>
      <c r="N819" s="498"/>
    </row>
    <row r="820">
      <c r="A820" s="400"/>
      <c r="B820" s="160"/>
      <c r="C820" s="160"/>
      <c r="D820" s="401"/>
      <c r="E820" s="414"/>
      <c r="F820" s="414"/>
      <c r="G820" s="160"/>
      <c r="H820" s="160"/>
      <c r="I820" s="160"/>
      <c r="J820" s="10"/>
      <c r="K820" s="497"/>
      <c r="L820" s="497"/>
      <c r="M820" s="497"/>
      <c r="N820" s="498"/>
    </row>
    <row r="821">
      <c r="A821" s="400"/>
      <c r="B821" s="160"/>
      <c r="C821" s="160"/>
      <c r="D821" s="401"/>
      <c r="E821" s="414"/>
      <c r="F821" s="414"/>
      <c r="G821" s="160"/>
      <c r="H821" s="160"/>
      <c r="I821" s="160"/>
      <c r="J821" s="10"/>
      <c r="K821" s="497"/>
      <c r="L821" s="497"/>
      <c r="M821" s="497"/>
      <c r="N821" s="498"/>
    </row>
    <row r="822">
      <c r="A822" s="400"/>
      <c r="B822" s="160"/>
      <c r="C822" s="160"/>
      <c r="D822" s="401"/>
      <c r="E822" s="414"/>
      <c r="F822" s="414"/>
      <c r="G822" s="160"/>
      <c r="H822" s="160"/>
      <c r="I822" s="160"/>
      <c r="J822" s="10"/>
      <c r="K822" s="497"/>
      <c r="L822" s="497"/>
      <c r="M822" s="497"/>
      <c r="N822" s="498"/>
    </row>
    <row r="823">
      <c r="A823" s="400"/>
      <c r="B823" s="160"/>
      <c r="C823" s="160"/>
      <c r="D823" s="401"/>
      <c r="E823" s="414"/>
      <c r="F823" s="414"/>
      <c r="G823" s="160"/>
      <c r="H823" s="160"/>
      <c r="I823" s="160"/>
      <c r="J823" s="10"/>
      <c r="K823" s="497"/>
      <c r="L823" s="497"/>
      <c r="M823" s="497"/>
      <c r="N823" s="498"/>
    </row>
    <row r="824">
      <c r="A824" s="400"/>
      <c r="B824" s="160"/>
      <c r="C824" s="160"/>
      <c r="D824" s="401"/>
      <c r="E824" s="414"/>
      <c r="F824" s="414"/>
      <c r="G824" s="160"/>
      <c r="H824" s="160"/>
      <c r="I824" s="160"/>
      <c r="J824" s="10"/>
      <c r="K824" s="497"/>
      <c r="L824" s="497"/>
      <c r="M824" s="497"/>
      <c r="N824" s="498"/>
    </row>
    <row r="825">
      <c r="A825" s="400"/>
      <c r="B825" s="160"/>
      <c r="C825" s="160"/>
      <c r="D825" s="401"/>
      <c r="E825" s="414"/>
      <c r="F825" s="414"/>
      <c r="G825" s="160"/>
      <c r="H825" s="160"/>
      <c r="I825" s="160"/>
      <c r="J825" s="10"/>
      <c r="K825" s="497"/>
      <c r="L825" s="497"/>
      <c r="M825" s="497"/>
      <c r="N825" s="498"/>
    </row>
    <row r="826">
      <c r="A826" s="400"/>
      <c r="B826" s="160"/>
      <c r="C826" s="160"/>
      <c r="D826" s="401"/>
      <c r="E826" s="414"/>
      <c r="F826" s="414"/>
      <c r="G826" s="160"/>
      <c r="H826" s="160"/>
      <c r="I826" s="160"/>
      <c r="J826" s="10"/>
      <c r="K826" s="497"/>
      <c r="L826" s="497"/>
      <c r="M826" s="497"/>
      <c r="N826" s="498"/>
    </row>
    <row r="827">
      <c r="A827" s="400"/>
      <c r="B827" s="160"/>
      <c r="C827" s="160"/>
      <c r="D827" s="401"/>
      <c r="E827" s="414"/>
      <c r="F827" s="414"/>
      <c r="G827" s="160"/>
      <c r="H827" s="160"/>
      <c r="I827" s="160"/>
      <c r="J827" s="10"/>
      <c r="K827" s="497"/>
      <c r="L827" s="497"/>
      <c r="M827" s="497"/>
      <c r="N827" s="498"/>
    </row>
    <row r="828">
      <c r="A828" s="400"/>
      <c r="B828" s="160"/>
      <c r="C828" s="160"/>
      <c r="D828" s="401"/>
      <c r="E828" s="414"/>
      <c r="F828" s="414"/>
      <c r="G828" s="160"/>
      <c r="H828" s="160"/>
      <c r="I828" s="160"/>
      <c r="J828" s="10"/>
      <c r="K828" s="497"/>
      <c r="L828" s="497"/>
      <c r="M828" s="497"/>
      <c r="N828" s="498"/>
    </row>
    <row r="829">
      <c r="A829" s="400"/>
      <c r="B829" s="160"/>
      <c r="C829" s="160"/>
      <c r="D829" s="401"/>
      <c r="E829" s="414"/>
      <c r="F829" s="414"/>
      <c r="G829" s="160"/>
      <c r="H829" s="160"/>
      <c r="I829" s="160"/>
      <c r="J829" s="10"/>
      <c r="K829" s="497"/>
      <c r="L829" s="497"/>
      <c r="M829" s="497"/>
      <c r="N829" s="498"/>
    </row>
    <row r="830">
      <c r="A830" s="400"/>
      <c r="B830" s="160"/>
      <c r="C830" s="160"/>
      <c r="D830" s="401"/>
      <c r="E830" s="414"/>
      <c r="F830" s="414"/>
      <c r="G830" s="160"/>
      <c r="H830" s="160"/>
      <c r="I830" s="160"/>
      <c r="J830" s="10"/>
      <c r="K830" s="497"/>
      <c r="L830" s="497"/>
      <c r="M830" s="497"/>
      <c r="N830" s="498"/>
    </row>
    <row r="831">
      <c r="A831" s="400"/>
      <c r="B831" s="160"/>
      <c r="C831" s="160"/>
      <c r="D831" s="401"/>
      <c r="E831" s="414"/>
      <c r="F831" s="414"/>
      <c r="G831" s="160"/>
      <c r="H831" s="160"/>
      <c r="I831" s="160"/>
      <c r="J831" s="10"/>
      <c r="K831" s="497"/>
      <c r="L831" s="497"/>
      <c r="M831" s="497"/>
      <c r="N831" s="498"/>
    </row>
    <row r="832">
      <c r="A832" s="400"/>
      <c r="B832" s="160"/>
      <c r="C832" s="160"/>
      <c r="D832" s="401"/>
      <c r="E832" s="414"/>
      <c r="F832" s="414"/>
      <c r="G832" s="160"/>
      <c r="H832" s="160"/>
      <c r="I832" s="160"/>
      <c r="J832" s="10"/>
      <c r="K832" s="497"/>
      <c r="L832" s="497"/>
      <c r="M832" s="497"/>
      <c r="N832" s="498"/>
    </row>
    <row r="833">
      <c r="A833" s="400"/>
      <c r="B833" s="160"/>
      <c r="C833" s="160"/>
      <c r="D833" s="401"/>
      <c r="E833" s="414"/>
      <c r="F833" s="414"/>
      <c r="G833" s="160"/>
      <c r="H833" s="160"/>
      <c r="I833" s="160"/>
      <c r="J833" s="10"/>
      <c r="K833" s="497"/>
      <c r="L833" s="497"/>
      <c r="M833" s="497"/>
      <c r="N833" s="498"/>
    </row>
    <row r="834">
      <c r="A834" s="400"/>
      <c r="B834" s="160"/>
      <c r="C834" s="160"/>
      <c r="D834" s="401"/>
      <c r="E834" s="414"/>
      <c r="F834" s="414"/>
      <c r="G834" s="160"/>
      <c r="H834" s="160"/>
      <c r="I834" s="160"/>
      <c r="J834" s="10"/>
      <c r="K834" s="497"/>
      <c r="L834" s="497"/>
      <c r="M834" s="497"/>
      <c r="N834" s="498"/>
    </row>
    <row r="835">
      <c r="A835" s="400"/>
      <c r="B835" s="160"/>
      <c r="C835" s="160"/>
      <c r="D835" s="401"/>
      <c r="E835" s="414"/>
      <c r="F835" s="414"/>
      <c r="G835" s="160"/>
      <c r="H835" s="160"/>
      <c r="I835" s="160"/>
      <c r="J835" s="10"/>
      <c r="K835" s="497"/>
      <c r="L835" s="497"/>
      <c r="M835" s="497"/>
      <c r="N835" s="498"/>
    </row>
    <row r="836">
      <c r="A836" s="400"/>
      <c r="B836" s="160"/>
      <c r="C836" s="160"/>
      <c r="D836" s="401"/>
      <c r="E836" s="414"/>
      <c r="F836" s="414"/>
      <c r="G836" s="160"/>
      <c r="H836" s="160"/>
      <c r="I836" s="160"/>
      <c r="J836" s="10"/>
      <c r="K836" s="497"/>
      <c r="L836" s="497"/>
      <c r="M836" s="497"/>
      <c r="N836" s="498"/>
    </row>
    <row r="837">
      <c r="A837" s="400"/>
      <c r="B837" s="160"/>
      <c r="C837" s="160"/>
      <c r="D837" s="401"/>
      <c r="E837" s="414"/>
      <c r="F837" s="414"/>
      <c r="G837" s="160"/>
      <c r="H837" s="160"/>
      <c r="I837" s="160"/>
      <c r="J837" s="10"/>
      <c r="K837" s="497"/>
      <c r="L837" s="497"/>
      <c r="M837" s="497"/>
      <c r="N837" s="498"/>
    </row>
    <row r="838">
      <c r="A838" s="400"/>
      <c r="B838" s="160"/>
      <c r="C838" s="160"/>
      <c r="D838" s="401"/>
      <c r="E838" s="414"/>
      <c r="F838" s="414"/>
      <c r="G838" s="160"/>
      <c r="H838" s="160"/>
      <c r="I838" s="160"/>
      <c r="J838" s="10"/>
      <c r="K838" s="497"/>
      <c r="L838" s="497"/>
      <c r="M838" s="497"/>
      <c r="N838" s="498"/>
    </row>
    <row r="839">
      <c r="A839" s="400"/>
      <c r="B839" s="160"/>
      <c r="C839" s="160"/>
      <c r="D839" s="401"/>
      <c r="E839" s="414"/>
      <c r="F839" s="414"/>
      <c r="G839" s="160"/>
      <c r="H839" s="160"/>
      <c r="I839" s="160"/>
      <c r="J839" s="10"/>
      <c r="K839" s="497"/>
      <c r="L839" s="497"/>
      <c r="M839" s="497"/>
      <c r="N839" s="498"/>
    </row>
    <row r="840">
      <c r="A840" s="400"/>
      <c r="B840" s="160"/>
      <c r="C840" s="160"/>
      <c r="D840" s="401"/>
      <c r="E840" s="414"/>
      <c r="F840" s="414"/>
      <c r="G840" s="160"/>
      <c r="H840" s="160"/>
      <c r="I840" s="160"/>
      <c r="J840" s="10"/>
      <c r="K840" s="497"/>
      <c r="L840" s="497"/>
      <c r="M840" s="497"/>
      <c r="N840" s="498"/>
    </row>
    <row r="841">
      <c r="A841" s="400"/>
      <c r="B841" s="160"/>
      <c r="C841" s="160"/>
      <c r="D841" s="401"/>
      <c r="E841" s="414"/>
      <c r="F841" s="414"/>
      <c r="G841" s="160"/>
      <c r="H841" s="160"/>
      <c r="I841" s="160"/>
      <c r="J841" s="10"/>
      <c r="K841" s="497"/>
      <c r="L841" s="497"/>
      <c r="M841" s="497"/>
      <c r="N841" s="498"/>
    </row>
    <row r="842">
      <c r="A842" s="400"/>
      <c r="B842" s="160"/>
      <c r="C842" s="160"/>
      <c r="D842" s="401"/>
      <c r="E842" s="414"/>
      <c r="F842" s="414"/>
      <c r="G842" s="160"/>
      <c r="H842" s="160"/>
      <c r="I842" s="160"/>
      <c r="J842" s="10"/>
      <c r="K842" s="497"/>
      <c r="L842" s="497"/>
      <c r="M842" s="497"/>
      <c r="N842" s="498"/>
    </row>
    <row r="843">
      <c r="A843" s="400"/>
      <c r="B843" s="160"/>
      <c r="C843" s="160"/>
      <c r="D843" s="401"/>
      <c r="E843" s="414"/>
      <c r="F843" s="414"/>
      <c r="G843" s="160"/>
      <c r="H843" s="160"/>
      <c r="I843" s="160"/>
      <c r="J843" s="10"/>
      <c r="K843" s="497"/>
      <c r="L843" s="497"/>
      <c r="M843" s="497"/>
      <c r="N843" s="498"/>
    </row>
    <row r="844">
      <c r="A844" s="400"/>
      <c r="B844" s="160"/>
      <c r="C844" s="160"/>
      <c r="D844" s="401"/>
      <c r="E844" s="414"/>
      <c r="F844" s="414"/>
      <c r="G844" s="160"/>
      <c r="H844" s="160"/>
      <c r="I844" s="160"/>
      <c r="J844" s="10"/>
      <c r="K844" s="497"/>
      <c r="L844" s="497"/>
      <c r="M844" s="497"/>
      <c r="N844" s="498"/>
    </row>
    <row r="845">
      <c r="A845" s="400"/>
      <c r="B845" s="160"/>
      <c r="C845" s="160"/>
      <c r="D845" s="401"/>
      <c r="E845" s="414"/>
      <c r="F845" s="414"/>
      <c r="G845" s="160"/>
      <c r="H845" s="160"/>
      <c r="I845" s="160"/>
      <c r="J845" s="10"/>
      <c r="K845" s="497"/>
      <c r="L845" s="497"/>
      <c r="M845" s="497"/>
      <c r="N845" s="498"/>
    </row>
    <row r="846">
      <c r="A846" s="400"/>
      <c r="B846" s="160"/>
      <c r="C846" s="160"/>
      <c r="D846" s="401"/>
      <c r="E846" s="414"/>
      <c r="F846" s="414"/>
      <c r="G846" s="160"/>
      <c r="H846" s="160"/>
      <c r="I846" s="160"/>
      <c r="J846" s="10"/>
      <c r="K846" s="497"/>
      <c r="L846" s="497"/>
      <c r="M846" s="497"/>
      <c r="N846" s="498"/>
    </row>
    <row r="847">
      <c r="A847" s="400"/>
      <c r="B847" s="160"/>
      <c r="C847" s="160"/>
      <c r="D847" s="401"/>
      <c r="E847" s="414"/>
      <c r="F847" s="414"/>
      <c r="G847" s="160"/>
      <c r="H847" s="160"/>
      <c r="I847" s="160"/>
      <c r="J847" s="10"/>
      <c r="K847" s="497"/>
      <c r="L847" s="497"/>
      <c r="M847" s="497"/>
      <c r="N847" s="498"/>
    </row>
    <row r="848">
      <c r="A848" s="400"/>
      <c r="B848" s="160"/>
      <c r="C848" s="160"/>
      <c r="D848" s="401"/>
      <c r="E848" s="414"/>
      <c r="F848" s="414"/>
      <c r="G848" s="160"/>
      <c r="H848" s="160"/>
      <c r="I848" s="160"/>
      <c r="J848" s="10"/>
      <c r="K848" s="497"/>
      <c r="L848" s="497"/>
      <c r="M848" s="497"/>
      <c r="N848" s="498"/>
    </row>
    <row r="849">
      <c r="A849" s="400"/>
      <c r="B849" s="160"/>
      <c r="C849" s="160"/>
      <c r="D849" s="401"/>
      <c r="E849" s="414"/>
      <c r="F849" s="414"/>
      <c r="G849" s="160"/>
      <c r="H849" s="160"/>
      <c r="I849" s="160"/>
      <c r="J849" s="10"/>
      <c r="K849" s="497"/>
      <c r="L849" s="497"/>
      <c r="M849" s="497"/>
      <c r="N849" s="498"/>
    </row>
    <row r="850">
      <c r="A850" s="400"/>
      <c r="B850" s="160"/>
      <c r="C850" s="160"/>
      <c r="D850" s="401"/>
      <c r="E850" s="414"/>
      <c r="F850" s="414"/>
      <c r="G850" s="160"/>
      <c r="H850" s="160"/>
      <c r="I850" s="160"/>
      <c r="J850" s="10"/>
      <c r="K850" s="497"/>
      <c r="L850" s="497"/>
      <c r="M850" s="497"/>
      <c r="N850" s="498"/>
    </row>
    <row r="851">
      <c r="A851" s="400"/>
      <c r="B851" s="160"/>
      <c r="C851" s="160"/>
      <c r="D851" s="401"/>
      <c r="E851" s="414"/>
      <c r="F851" s="414"/>
      <c r="G851" s="160"/>
      <c r="H851" s="160"/>
      <c r="I851" s="160"/>
      <c r="J851" s="10"/>
      <c r="K851" s="497"/>
      <c r="L851" s="497"/>
      <c r="M851" s="497"/>
      <c r="N851" s="498"/>
    </row>
    <row r="852">
      <c r="A852" s="400"/>
      <c r="B852" s="160"/>
      <c r="C852" s="160"/>
      <c r="D852" s="401"/>
      <c r="E852" s="414"/>
      <c r="F852" s="414"/>
      <c r="G852" s="160"/>
      <c r="H852" s="160"/>
      <c r="I852" s="160"/>
      <c r="J852" s="10"/>
      <c r="K852" s="497"/>
      <c r="L852" s="497"/>
      <c r="M852" s="497"/>
      <c r="N852" s="498"/>
    </row>
    <row r="853">
      <c r="A853" s="400"/>
      <c r="B853" s="160"/>
      <c r="C853" s="160"/>
      <c r="D853" s="401"/>
      <c r="E853" s="414"/>
      <c r="F853" s="414"/>
      <c r="G853" s="160"/>
      <c r="H853" s="160"/>
      <c r="I853" s="160"/>
      <c r="J853" s="10"/>
      <c r="K853" s="497"/>
      <c r="L853" s="497"/>
      <c r="M853" s="497"/>
      <c r="N853" s="498"/>
    </row>
    <row r="854">
      <c r="A854" s="400"/>
      <c r="B854" s="160"/>
      <c r="C854" s="160"/>
      <c r="D854" s="401"/>
      <c r="E854" s="414"/>
      <c r="F854" s="414"/>
      <c r="G854" s="160"/>
      <c r="H854" s="160"/>
      <c r="I854" s="160"/>
      <c r="J854" s="10"/>
      <c r="K854" s="497"/>
      <c r="L854" s="497"/>
      <c r="M854" s="497"/>
      <c r="N854" s="498"/>
    </row>
    <row r="855">
      <c r="A855" s="400"/>
      <c r="B855" s="160"/>
      <c r="C855" s="160"/>
      <c r="D855" s="401"/>
      <c r="E855" s="414"/>
      <c r="F855" s="414"/>
      <c r="G855" s="160"/>
      <c r="H855" s="160"/>
      <c r="I855" s="160"/>
      <c r="J855" s="10"/>
      <c r="K855" s="497"/>
      <c r="L855" s="497"/>
      <c r="M855" s="497"/>
      <c r="N855" s="498"/>
    </row>
    <row r="856">
      <c r="A856" s="400"/>
      <c r="B856" s="160"/>
      <c r="C856" s="160"/>
      <c r="D856" s="401"/>
      <c r="E856" s="414"/>
      <c r="F856" s="414"/>
      <c r="G856" s="160"/>
      <c r="H856" s="160"/>
      <c r="I856" s="160"/>
      <c r="J856" s="10"/>
      <c r="K856" s="497"/>
      <c r="L856" s="497"/>
      <c r="M856" s="497"/>
      <c r="N856" s="498"/>
    </row>
    <row r="857">
      <c r="A857" s="400"/>
      <c r="B857" s="160"/>
      <c r="C857" s="160"/>
      <c r="D857" s="401"/>
      <c r="E857" s="414"/>
      <c r="F857" s="414"/>
      <c r="G857" s="160"/>
      <c r="H857" s="160"/>
      <c r="I857" s="160"/>
      <c r="J857" s="10"/>
      <c r="K857" s="497"/>
      <c r="L857" s="497"/>
      <c r="M857" s="497"/>
      <c r="N857" s="498"/>
    </row>
    <row r="858">
      <c r="A858" s="400"/>
      <c r="B858" s="160"/>
      <c r="C858" s="160"/>
      <c r="D858" s="401"/>
      <c r="E858" s="414"/>
      <c r="F858" s="414"/>
      <c r="G858" s="160"/>
      <c r="H858" s="160"/>
      <c r="I858" s="160"/>
      <c r="J858" s="10"/>
      <c r="K858" s="497"/>
      <c r="L858" s="497"/>
      <c r="M858" s="497"/>
      <c r="N858" s="498"/>
    </row>
    <row r="859">
      <c r="A859" s="400"/>
      <c r="B859" s="160"/>
      <c r="C859" s="160"/>
      <c r="D859" s="401"/>
      <c r="E859" s="414"/>
      <c r="F859" s="414"/>
      <c r="G859" s="160"/>
      <c r="H859" s="160"/>
      <c r="I859" s="160"/>
      <c r="J859" s="10"/>
      <c r="K859" s="497"/>
      <c r="L859" s="497"/>
      <c r="M859" s="497"/>
      <c r="N859" s="498"/>
    </row>
    <row r="860">
      <c r="A860" s="400"/>
      <c r="B860" s="160"/>
      <c r="C860" s="160"/>
      <c r="D860" s="401"/>
      <c r="E860" s="414"/>
      <c r="F860" s="414"/>
      <c r="G860" s="160"/>
      <c r="H860" s="160"/>
      <c r="I860" s="160"/>
      <c r="J860" s="10"/>
      <c r="K860" s="497"/>
      <c r="L860" s="497"/>
      <c r="M860" s="497"/>
      <c r="N860" s="498"/>
    </row>
    <row r="861">
      <c r="A861" s="400"/>
      <c r="B861" s="160"/>
      <c r="C861" s="160"/>
      <c r="D861" s="401"/>
      <c r="E861" s="414"/>
      <c r="F861" s="414"/>
      <c r="G861" s="160"/>
      <c r="H861" s="160"/>
      <c r="I861" s="160"/>
      <c r="J861" s="10"/>
      <c r="K861" s="497"/>
      <c r="L861" s="497"/>
      <c r="M861" s="497"/>
      <c r="N861" s="498"/>
    </row>
    <row r="862">
      <c r="A862" s="400"/>
      <c r="B862" s="160"/>
      <c r="C862" s="160"/>
      <c r="D862" s="401"/>
      <c r="E862" s="414"/>
      <c r="F862" s="414"/>
      <c r="G862" s="160"/>
      <c r="H862" s="160"/>
      <c r="I862" s="160"/>
      <c r="J862" s="10"/>
      <c r="K862" s="497"/>
      <c r="L862" s="497"/>
      <c r="M862" s="497"/>
      <c r="N862" s="498"/>
    </row>
    <row r="863">
      <c r="A863" s="400"/>
      <c r="B863" s="160"/>
      <c r="C863" s="160"/>
      <c r="D863" s="401"/>
      <c r="E863" s="414"/>
      <c r="F863" s="414"/>
      <c r="G863" s="160"/>
      <c r="H863" s="160"/>
      <c r="I863" s="160"/>
      <c r="J863" s="10"/>
      <c r="K863" s="497"/>
      <c r="L863" s="497"/>
      <c r="M863" s="497"/>
      <c r="N863" s="498"/>
    </row>
    <row r="864">
      <c r="A864" s="400"/>
      <c r="B864" s="160"/>
      <c r="C864" s="160"/>
      <c r="D864" s="401"/>
      <c r="E864" s="414"/>
      <c r="F864" s="414"/>
      <c r="G864" s="160"/>
      <c r="H864" s="160"/>
      <c r="I864" s="160"/>
      <c r="J864" s="10"/>
      <c r="K864" s="497"/>
      <c r="L864" s="497"/>
      <c r="M864" s="497"/>
      <c r="N864" s="498"/>
    </row>
    <row r="865">
      <c r="A865" s="400"/>
      <c r="B865" s="160"/>
      <c r="C865" s="160"/>
      <c r="D865" s="401"/>
      <c r="E865" s="414"/>
      <c r="F865" s="414"/>
      <c r="G865" s="160"/>
      <c r="H865" s="160"/>
      <c r="I865" s="160"/>
      <c r="J865" s="10"/>
      <c r="K865" s="497"/>
      <c r="L865" s="497"/>
      <c r="M865" s="497"/>
      <c r="N865" s="498"/>
    </row>
    <row r="866">
      <c r="A866" s="400"/>
      <c r="B866" s="160"/>
      <c r="C866" s="160"/>
      <c r="D866" s="401"/>
      <c r="E866" s="414"/>
      <c r="F866" s="414"/>
      <c r="G866" s="160"/>
      <c r="H866" s="160"/>
      <c r="I866" s="160"/>
      <c r="J866" s="10"/>
      <c r="K866" s="497"/>
      <c r="L866" s="497"/>
      <c r="M866" s="497"/>
      <c r="N866" s="498"/>
    </row>
    <row r="867">
      <c r="A867" s="400"/>
      <c r="B867" s="160"/>
      <c r="C867" s="160"/>
      <c r="D867" s="401"/>
      <c r="E867" s="414"/>
      <c r="F867" s="414"/>
      <c r="G867" s="160"/>
      <c r="H867" s="160"/>
      <c r="I867" s="160"/>
      <c r="J867" s="10"/>
      <c r="K867" s="497"/>
      <c r="L867" s="497"/>
      <c r="M867" s="497"/>
      <c r="N867" s="498"/>
    </row>
    <row r="868">
      <c r="A868" s="400"/>
      <c r="B868" s="160"/>
      <c r="C868" s="160"/>
      <c r="D868" s="401"/>
      <c r="E868" s="414"/>
      <c r="F868" s="414"/>
      <c r="G868" s="160"/>
      <c r="H868" s="160"/>
      <c r="I868" s="160"/>
      <c r="J868" s="10"/>
      <c r="K868" s="497"/>
      <c r="L868" s="497"/>
      <c r="M868" s="497"/>
      <c r="N868" s="498"/>
    </row>
    <row r="869">
      <c r="A869" s="400"/>
      <c r="B869" s="160"/>
      <c r="C869" s="160"/>
      <c r="D869" s="401"/>
      <c r="E869" s="414"/>
      <c r="F869" s="414"/>
      <c r="G869" s="160"/>
      <c r="H869" s="160"/>
      <c r="I869" s="160"/>
      <c r="J869" s="10"/>
      <c r="K869" s="497"/>
      <c r="L869" s="497"/>
      <c r="M869" s="497"/>
      <c r="N869" s="498"/>
    </row>
    <row r="870">
      <c r="A870" s="400"/>
      <c r="B870" s="160"/>
      <c r="C870" s="160"/>
      <c r="D870" s="401"/>
      <c r="E870" s="414"/>
      <c r="F870" s="414"/>
      <c r="G870" s="160"/>
      <c r="H870" s="160"/>
      <c r="I870" s="160"/>
      <c r="J870" s="10"/>
      <c r="K870" s="497"/>
      <c r="L870" s="497"/>
      <c r="M870" s="497"/>
      <c r="N870" s="498"/>
    </row>
    <row r="871">
      <c r="A871" s="400"/>
      <c r="B871" s="160"/>
      <c r="C871" s="160"/>
      <c r="D871" s="401"/>
      <c r="E871" s="414"/>
      <c r="F871" s="414"/>
      <c r="G871" s="160"/>
      <c r="H871" s="160"/>
      <c r="I871" s="160"/>
      <c r="J871" s="10"/>
      <c r="K871" s="497"/>
      <c r="L871" s="497"/>
      <c r="M871" s="497"/>
      <c r="N871" s="498"/>
    </row>
    <row r="872">
      <c r="A872" s="400"/>
      <c r="B872" s="160"/>
      <c r="C872" s="160"/>
      <c r="D872" s="401"/>
      <c r="E872" s="414"/>
      <c r="F872" s="414"/>
      <c r="G872" s="160"/>
      <c r="H872" s="160"/>
      <c r="I872" s="160"/>
      <c r="J872" s="10"/>
      <c r="K872" s="497"/>
      <c r="L872" s="497"/>
      <c r="M872" s="497"/>
      <c r="N872" s="498"/>
    </row>
    <row r="873">
      <c r="A873" s="400"/>
      <c r="B873" s="160"/>
      <c r="C873" s="160"/>
      <c r="D873" s="401"/>
      <c r="E873" s="414"/>
      <c r="F873" s="414"/>
      <c r="G873" s="160"/>
      <c r="H873" s="160"/>
      <c r="I873" s="160"/>
      <c r="J873" s="10"/>
      <c r="K873" s="497"/>
      <c r="L873" s="497"/>
      <c r="M873" s="497"/>
      <c r="N873" s="498"/>
    </row>
    <row r="874">
      <c r="A874" s="400"/>
      <c r="B874" s="160"/>
      <c r="C874" s="160"/>
      <c r="D874" s="401"/>
      <c r="E874" s="414"/>
      <c r="F874" s="414"/>
      <c r="G874" s="160"/>
      <c r="H874" s="160"/>
      <c r="I874" s="160"/>
      <c r="J874" s="10"/>
      <c r="K874" s="497"/>
      <c r="L874" s="497"/>
      <c r="M874" s="497"/>
      <c r="N874" s="498"/>
    </row>
    <row r="875">
      <c r="A875" s="400"/>
      <c r="B875" s="160"/>
      <c r="C875" s="160"/>
      <c r="D875" s="401"/>
      <c r="E875" s="414"/>
      <c r="F875" s="414"/>
      <c r="G875" s="160"/>
      <c r="H875" s="160"/>
      <c r="I875" s="160"/>
      <c r="J875" s="10"/>
      <c r="K875" s="497"/>
      <c r="L875" s="497"/>
      <c r="M875" s="497"/>
      <c r="N875" s="498"/>
    </row>
    <row r="876">
      <c r="A876" s="400"/>
      <c r="B876" s="160"/>
      <c r="C876" s="160"/>
      <c r="D876" s="401"/>
      <c r="E876" s="414"/>
      <c r="F876" s="414"/>
      <c r="G876" s="160"/>
      <c r="H876" s="160"/>
      <c r="I876" s="160"/>
      <c r="J876" s="10"/>
      <c r="K876" s="497"/>
      <c r="L876" s="497"/>
      <c r="M876" s="497"/>
      <c r="N876" s="498"/>
    </row>
    <row r="877">
      <c r="A877" s="400"/>
      <c r="B877" s="160"/>
      <c r="C877" s="160"/>
      <c r="D877" s="401"/>
      <c r="E877" s="414"/>
      <c r="F877" s="414"/>
      <c r="G877" s="160"/>
      <c r="H877" s="160"/>
      <c r="I877" s="160"/>
      <c r="J877" s="10"/>
      <c r="K877" s="497"/>
      <c r="L877" s="497"/>
      <c r="M877" s="497"/>
      <c r="N877" s="498"/>
    </row>
    <row r="878">
      <c r="A878" s="400"/>
      <c r="B878" s="160"/>
      <c r="C878" s="160"/>
      <c r="D878" s="401"/>
      <c r="E878" s="414"/>
      <c r="F878" s="414"/>
      <c r="G878" s="160"/>
      <c r="H878" s="160"/>
      <c r="I878" s="160"/>
      <c r="J878" s="10"/>
      <c r="K878" s="497"/>
      <c r="L878" s="497"/>
      <c r="M878" s="497"/>
      <c r="N878" s="498"/>
    </row>
    <row r="879">
      <c r="A879" s="400"/>
      <c r="B879" s="160"/>
      <c r="C879" s="160"/>
      <c r="D879" s="401"/>
      <c r="E879" s="414"/>
      <c r="F879" s="414"/>
      <c r="G879" s="160"/>
      <c r="H879" s="160"/>
      <c r="I879" s="160"/>
      <c r="J879" s="10"/>
      <c r="K879" s="497"/>
      <c r="L879" s="497"/>
      <c r="M879" s="497"/>
      <c r="N879" s="498"/>
    </row>
    <row r="880">
      <c r="A880" s="400"/>
      <c r="B880" s="160"/>
      <c r="C880" s="160"/>
      <c r="D880" s="401"/>
      <c r="E880" s="414"/>
      <c r="F880" s="414"/>
      <c r="G880" s="160"/>
      <c r="H880" s="160"/>
      <c r="I880" s="160"/>
      <c r="J880" s="10"/>
      <c r="K880" s="497"/>
      <c r="L880" s="497"/>
      <c r="M880" s="497"/>
      <c r="N880" s="498"/>
    </row>
    <row r="881">
      <c r="A881" s="400"/>
      <c r="B881" s="160"/>
      <c r="C881" s="160"/>
      <c r="D881" s="401"/>
      <c r="E881" s="414"/>
      <c r="F881" s="414"/>
      <c r="G881" s="160"/>
      <c r="H881" s="160"/>
      <c r="I881" s="160"/>
      <c r="J881" s="10"/>
      <c r="K881" s="497"/>
      <c r="L881" s="497"/>
      <c r="M881" s="497"/>
      <c r="N881" s="498"/>
    </row>
    <row r="882">
      <c r="A882" s="400"/>
      <c r="B882" s="160"/>
      <c r="C882" s="160"/>
      <c r="D882" s="401"/>
      <c r="E882" s="414"/>
      <c r="F882" s="414"/>
      <c r="G882" s="160"/>
      <c r="H882" s="160"/>
      <c r="I882" s="160"/>
      <c r="J882" s="10"/>
      <c r="K882" s="497"/>
      <c r="L882" s="497"/>
      <c r="M882" s="497"/>
      <c r="N882" s="498"/>
    </row>
    <row r="883">
      <c r="A883" s="400"/>
      <c r="B883" s="160"/>
      <c r="C883" s="160"/>
      <c r="D883" s="401"/>
      <c r="E883" s="414"/>
      <c r="F883" s="414"/>
      <c r="G883" s="160"/>
      <c r="H883" s="160"/>
      <c r="I883" s="160"/>
      <c r="J883" s="10"/>
      <c r="K883" s="497"/>
      <c r="L883" s="497"/>
      <c r="M883" s="497"/>
      <c r="N883" s="498"/>
    </row>
    <row r="884">
      <c r="A884" s="400"/>
      <c r="B884" s="160"/>
      <c r="C884" s="160"/>
      <c r="D884" s="401"/>
      <c r="E884" s="414"/>
      <c r="F884" s="414"/>
      <c r="G884" s="160"/>
      <c r="H884" s="160"/>
      <c r="I884" s="160"/>
      <c r="J884" s="10"/>
      <c r="K884" s="497"/>
      <c r="L884" s="497"/>
      <c r="M884" s="497"/>
      <c r="N884" s="498"/>
    </row>
    <row r="885">
      <c r="A885" s="400"/>
      <c r="B885" s="160"/>
      <c r="C885" s="160"/>
      <c r="D885" s="401"/>
      <c r="E885" s="414"/>
      <c r="F885" s="414"/>
      <c r="G885" s="160"/>
      <c r="H885" s="160"/>
      <c r="I885" s="160"/>
      <c r="J885" s="10"/>
      <c r="K885" s="497"/>
      <c r="L885" s="497"/>
      <c r="M885" s="497"/>
      <c r="N885" s="498"/>
    </row>
    <row r="886">
      <c r="A886" s="400"/>
      <c r="B886" s="160"/>
      <c r="C886" s="160"/>
      <c r="D886" s="401"/>
      <c r="E886" s="414"/>
      <c r="F886" s="414"/>
      <c r="G886" s="160"/>
      <c r="H886" s="160"/>
      <c r="I886" s="160"/>
      <c r="J886" s="10"/>
      <c r="K886" s="497"/>
      <c r="L886" s="497"/>
      <c r="M886" s="497"/>
      <c r="N886" s="498"/>
    </row>
    <row r="887">
      <c r="A887" s="400"/>
      <c r="B887" s="160"/>
      <c r="C887" s="160"/>
      <c r="D887" s="401"/>
      <c r="E887" s="414"/>
      <c r="F887" s="414"/>
      <c r="G887" s="160"/>
      <c r="H887" s="160"/>
      <c r="I887" s="160"/>
      <c r="J887" s="10"/>
      <c r="K887" s="497"/>
      <c r="L887" s="497"/>
      <c r="M887" s="497"/>
      <c r="N887" s="498"/>
    </row>
    <row r="888">
      <c r="A888" s="400"/>
      <c r="B888" s="160"/>
      <c r="C888" s="160"/>
      <c r="D888" s="401"/>
      <c r="E888" s="414"/>
      <c r="F888" s="414"/>
      <c r="G888" s="160"/>
      <c r="H888" s="160"/>
      <c r="I888" s="160"/>
      <c r="J888" s="10"/>
      <c r="K888" s="497"/>
      <c r="L888" s="497"/>
      <c r="M888" s="497"/>
      <c r="N888" s="498"/>
    </row>
    <row r="889">
      <c r="A889" s="400"/>
      <c r="B889" s="160"/>
      <c r="C889" s="160"/>
      <c r="D889" s="401"/>
      <c r="E889" s="414"/>
      <c r="F889" s="414"/>
      <c r="G889" s="160"/>
      <c r="H889" s="160"/>
      <c r="I889" s="160"/>
      <c r="J889" s="10"/>
      <c r="K889" s="497"/>
      <c r="L889" s="497"/>
      <c r="M889" s="497"/>
      <c r="N889" s="498"/>
    </row>
    <row r="890">
      <c r="A890" s="400"/>
      <c r="B890" s="160"/>
      <c r="C890" s="160"/>
      <c r="D890" s="401"/>
      <c r="E890" s="414"/>
      <c r="F890" s="414"/>
      <c r="G890" s="160"/>
      <c r="H890" s="160"/>
      <c r="I890" s="160"/>
      <c r="J890" s="10"/>
      <c r="K890" s="497"/>
      <c r="L890" s="497"/>
      <c r="M890" s="497"/>
      <c r="N890" s="498"/>
    </row>
    <row r="891">
      <c r="A891" s="400"/>
      <c r="B891" s="160"/>
      <c r="C891" s="160"/>
      <c r="D891" s="401"/>
      <c r="E891" s="414"/>
      <c r="F891" s="414"/>
      <c r="G891" s="160"/>
      <c r="H891" s="160"/>
      <c r="I891" s="160"/>
      <c r="J891" s="10"/>
      <c r="K891" s="497"/>
      <c r="L891" s="497"/>
      <c r="M891" s="497"/>
      <c r="N891" s="498"/>
    </row>
    <row r="892">
      <c r="A892" s="400"/>
      <c r="B892" s="160"/>
      <c r="C892" s="160"/>
      <c r="D892" s="401"/>
      <c r="E892" s="414"/>
      <c r="F892" s="414"/>
      <c r="G892" s="160"/>
      <c r="H892" s="160"/>
      <c r="I892" s="160"/>
      <c r="J892" s="10"/>
      <c r="K892" s="497"/>
      <c r="L892" s="497"/>
      <c r="M892" s="497"/>
      <c r="N892" s="498"/>
    </row>
    <row r="893">
      <c r="A893" s="400"/>
      <c r="B893" s="160"/>
      <c r="C893" s="160"/>
      <c r="D893" s="401"/>
      <c r="E893" s="414"/>
      <c r="F893" s="414"/>
      <c r="G893" s="160"/>
      <c r="H893" s="160"/>
      <c r="I893" s="160"/>
      <c r="J893" s="10"/>
      <c r="K893" s="497"/>
      <c r="L893" s="497"/>
      <c r="M893" s="497"/>
      <c r="N893" s="498"/>
    </row>
    <row r="894">
      <c r="A894" s="400"/>
      <c r="B894" s="160"/>
      <c r="C894" s="160"/>
      <c r="D894" s="401"/>
      <c r="E894" s="414"/>
      <c r="F894" s="414"/>
      <c r="G894" s="160"/>
      <c r="H894" s="160"/>
      <c r="I894" s="160"/>
      <c r="J894" s="10"/>
      <c r="K894" s="497"/>
      <c r="L894" s="497"/>
      <c r="M894" s="497"/>
      <c r="N894" s="498"/>
    </row>
    <row r="895">
      <c r="A895" s="400"/>
      <c r="B895" s="160"/>
      <c r="C895" s="160"/>
      <c r="D895" s="401"/>
      <c r="E895" s="414"/>
      <c r="F895" s="414"/>
      <c r="G895" s="160"/>
      <c r="H895" s="160"/>
      <c r="I895" s="160"/>
      <c r="J895" s="10"/>
      <c r="K895" s="497"/>
      <c r="L895" s="497"/>
      <c r="M895" s="497"/>
      <c r="N895" s="498"/>
    </row>
    <row r="896">
      <c r="A896" s="400"/>
      <c r="B896" s="160"/>
      <c r="C896" s="160"/>
      <c r="D896" s="401"/>
      <c r="E896" s="414"/>
      <c r="F896" s="414"/>
      <c r="G896" s="160"/>
      <c r="H896" s="160"/>
      <c r="I896" s="160"/>
      <c r="J896" s="10"/>
      <c r="K896" s="497"/>
      <c r="L896" s="497"/>
      <c r="M896" s="497"/>
      <c r="N896" s="498"/>
    </row>
    <row r="897">
      <c r="A897" s="400"/>
      <c r="B897" s="160"/>
      <c r="C897" s="160"/>
      <c r="D897" s="401"/>
      <c r="E897" s="414"/>
      <c r="F897" s="414"/>
      <c r="G897" s="160"/>
      <c r="H897" s="160"/>
      <c r="I897" s="160"/>
      <c r="J897" s="10"/>
      <c r="K897" s="497"/>
      <c r="L897" s="497"/>
      <c r="M897" s="497"/>
      <c r="N897" s="498"/>
    </row>
    <row r="898">
      <c r="A898" s="400"/>
      <c r="B898" s="160"/>
      <c r="C898" s="160"/>
      <c r="D898" s="401"/>
      <c r="E898" s="414"/>
      <c r="F898" s="414"/>
      <c r="G898" s="160"/>
      <c r="H898" s="160"/>
      <c r="I898" s="160"/>
      <c r="J898" s="10"/>
      <c r="K898" s="497"/>
      <c r="L898" s="497"/>
      <c r="M898" s="497"/>
      <c r="N898" s="498"/>
    </row>
    <row r="899">
      <c r="A899" s="400"/>
      <c r="B899" s="160"/>
      <c r="C899" s="160"/>
      <c r="D899" s="401"/>
      <c r="E899" s="414"/>
      <c r="F899" s="414"/>
      <c r="G899" s="160"/>
      <c r="H899" s="160"/>
      <c r="I899" s="160"/>
      <c r="J899" s="10"/>
      <c r="K899" s="497"/>
      <c r="L899" s="497"/>
      <c r="M899" s="497"/>
      <c r="N899" s="498"/>
    </row>
    <row r="900">
      <c r="A900" s="400"/>
      <c r="B900" s="160"/>
      <c r="C900" s="160"/>
      <c r="D900" s="401"/>
      <c r="E900" s="414"/>
      <c r="F900" s="414"/>
      <c r="G900" s="160"/>
      <c r="H900" s="160"/>
      <c r="I900" s="160"/>
      <c r="J900" s="10"/>
      <c r="K900" s="497"/>
      <c r="L900" s="497"/>
      <c r="M900" s="497"/>
      <c r="N900" s="498"/>
    </row>
    <row r="901">
      <c r="A901" s="400"/>
      <c r="B901" s="160"/>
      <c r="C901" s="160"/>
      <c r="D901" s="401"/>
      <c r="E901" s="414"/>
      <c r="F901" s="414"/>
      <c r="G901" s="160"/>
      <c r="H901" s="160"/>
      <c r="I901" s="160"/>
      <c r="J901" s="10"/>
      <c r="K901" s="497"/>
      <c r="L901" s="497"/>
      <c r="M901" s="497"/>
      <c r="N901" s="498"/>
    </row>
    <row r="902">
      <c r="A902" s="400"/>
      <c r="B902" s="160"/>
      <c r="C902" s="160"/>
      <c r="D902" s="401"/>
      <c r="E902" s="414"/>
      <c r="F902" s="414"/>
      <c r="G902" s="160"/>
      <c r="H902" s="160"/>
      <c r="I902" s="160"/>
      <c r="J902" s="10"/>
      <c r="K902" s="497"/>
      <c r="L902" s="497"/>
      <c r="M902" s="497"/>
      <c r="N902" s="498"/>
    </row>
    <row r="903">
      <c r="A903" s="400"/>
      <c r="B903" s="160"/>
      <c r="C903" s="160"/>
      <c r="D903" s="401"/>
      <c r="E903" s="414"/>
      <c r="F903" s="414"/>
      <c r="G903" s="160"/>
      <c r="H903" s="160"/>
      <c r="I903" s="160"/>
      <c r="J903" s="10"/>
      <c r="K903" s="497"/>
      <c r="L903" s="497"/>
      <c r="M903" s="497"/>
      <c r="N903" s="498"/>
    </row>
    <row r="904">
      <c r="A904" s="400"/>
      <c r="B904" s="160"/>
      <c r="C904" s="160"/>
      <c r="D904" s="401"/>
      <c r="E904" s="414"/>
      <c r="F904" s="414"/>
      <c r="G904" s="160"/>
      <c r="H904" s="160"/>
      <c r="I904" s="160"/>
      <c r="J904" s="10"/>
      <c r="K904" s="497"/>
      <c r="L904" s="497"/>
      <c r="M904" s="497"/>
      <c r="N904" s="498"/>
    </row>
    <row r="905">
      <c r="A905" s="400"/>
      <c r="B905" s="160"/>
      <c r="C905" s="160"/>
      <c r="D905" s="401"/>
      <c r="E905" s="414"/>
      <c r="F905" s="414"/>
      <c r="G905" s="160"/>
      <c r="H905" s="160"/>
      <c r="I905" s="160"/>
      <c r="J905" s="10"/>
      <c r="K905" s="497"/>
      <c r="L905" s="497"/>
      <c r="M905" s="497"/>
      <c r="N905" s="498"/>
    </row>
    <row r="906">
      <c r="A906" s="400"/>
      <c r="B906" s="160"/>
      <c r="C906" s="160"/>
      <c r="D906" s="401"/>
      <c r="E906" s="414"/>
      <c r="F906" s="414"/>
      <c r="G906" s="160"/>
      <c r="H906" s="160"/>
      <c r="I906" s="160"/>
      <c r="J906" s="10"/>
      <c r="K906" s="497"/>
      <c r="L906" s="497"/>
      <c r="M906" s="497"/>
      <c r="N906" s="498"/>
    </row>
    <row r="907">
      <c r="A907" s="400"/>
      <c r="B907" s="160"/>
      <c r="C907" s="160"/>
      <c r="D907" s="401"/>
      <c r="E907" s="414"/>
      <c r="F907" s="414"/>
      <c r="G907" s="160"/>
      <c r="H907" s="160"/>
      <c r="I907" s="160"/>
      <c r="J907" s="10"/>
      <c r="K907" s="497"/>
      <c r="L907" s="497"/>
      <c r="M907" s="497"/>
      <c r="N907" s="498"/>
    </row>
    <row r="908">
      <c r="A908" s="400"/>
      <c r="B908" s="160"/>
      <c r="C908" s="160"/>
      <c r="D908" s="401"/>
      <c r="E908" s="414"/>
      <c r="F908" s="414"/>
      <c r="G908" s="160"/>
      <c r="H908" s="160"/>
      <c r="I908" s="160"/>
      <c r="J908" s="10"/>
      <c r="K908" s="497"/>
      <c r="L908" s="497"/>
      <c r="M908" s="497"/>
      <c r="N908" s="498"/>
    </row>
    <row r="909">
      <c r="A909" s="400"/>
      <c r="B909" s="160"/>
      <c r="C909" s="160"/>
      <c r="D909" s="401"/>
      <c r="E909" s="414"/>
      <c r="F909" s="414"/>
      <c r="G909" s="160"/>
      <c r="H909" s="160"/>
      <c r="I909" s="160"/>
      <c r="J909" s="10"/>
      <c r="K909" s="497"/>
      <c r="L909" s="497"/>
      <c r="M909" s="497"/>
      <c r="N909" s="498"/>
    </row>
    <row r="910">
      <c r="A910" s="400"/>
      <c r="B910" s="160"/>
      <c r="C910" s="160"/>
      <c r="D910" s="401"/>
      <c r="E910" s="414"/>
      <c r="F910" s="414"/>
      <c r="G910" s="160"/>
      <c r="H910" s="160"/>
      <c r="I910" s="160"/>
      <c r="J910" s="10"/>
      <c r="K910" s="497"/>
      <c r="L910" s="497"/>
      <c r="M910" s="497"/>
      <c r="N910" s="498"/>
    </row>
    <row r="911">
      <c r="A911" s="400"/>
      <c r="B911" s="160"/>
      <c r="C911" s="160"/>
      <c r="D911" s="401"/>
      <c r="E911" s="414"/>
      <c r="F911" s="414"/>
      <c r="G911" s="160"/>
      <c r="H911" s="160"/>
      <c r="I911" s="160"/>
      <c r="J911" s="10"/>
      <c r="K911" s="497"/>
      <c r="L911" s="497"/>
      <c r="M911" s="497"/>
      <c r="N911" s="498"/>
    </row>
    <row r="912">
      <c r="A912" s="400"/>
      <c r="B912" s="160"/>
      <c r="C912" s="160"/>
      <c r="D912" s="401"/>
      <c r="E912" s="414"/>
      <c r="F912" s="414"/>
      <c r="G912" s="160"/>
      <c r="H912" s="160"/>
      <c r="I912" s="160"/>
      <c r="J912" s="10"/>
      <c r="K912" s="497"/>
      <c r="L912" s="497"/>
      <c r="M912" s="497"/>
      <c r="N912" s="498"/>
    </row>
    <row r="913">
      <c r="A913" s="400"/>
      <c r="B913" s="160"/>
      <c r="C913" s="160"/>
      <c r="D913" s="401"/>
      <c r="E913" s="414"/>
      <c r="F913" s="414"/>
      <c r="G913" s="160"/>
      <c r="H913" s="160"/>
      <c r="I913" s="160"/>
      <c r="J913" s="10"/>
      <c r="K913" s="497"/>
      <c r="L913" s="497"/>
      <c r="M913" s="497"/>
      <c r="N913" s="498"/>
    </row>
    <row r="914">
      <c r="A914" s="400"/>
      <c r="B914" s="160"/>
      <c r="C914" s="160"/>
      <c r="D914" s="401"/>
      <c r="E914" s="414"/>
      <c r="F914" s="414"/>
      <c r="G914" s="160"/>
      <c r="H914" s="160"/>
      <c r="I914" s="160"/>
      <c r="J914" s="10"/>
      <c r="K914" s="497"/>
      <c r="L914" s="497"/>
      <c r="M914" s="497"/>
      <c r="N914" s="498"/>
    </row>
    <row r="915">
      <c r="A915" s="400"/>
      <c r="B915" s="160"/>
      <c r="C915" s="160"/>
      <c r="D915" s="401"/>
      <c r="E915" s="414"/>
      <c r="F915" s="414"/>
      <c r="G915" s="160"/>
      <c r="H915" s="160"/>
      <c r="I915" s="160"/>
      <c r="J915" s="10"/>
      <c r="K915" s="497"/>
      <c r="L915" s="497"/>
      <c r="M915" s="497"/>
      <c r="N915" s="498"/>
    </row>
    <row r="916">
      <c r="A916" s="400"/>
      <c r="B916" s="160"/>
      <c r="C916" s="160"/>
      <c r="D916" s="401"/>
      <c r="E916" s="414"/>
      <c r="F916" s="414"/>
      <c r="G916" s="160"/>
      <c r="H916" s="160"/>
      <c r="I916" s="160"/>
      <c r="J916" s="10"/>
      <c r="K916" s="497"/>
      <c r="L916" s="497"/>
      <c r="M916" s="497"/>
      <c r="N916" s="498"/>
    </row>
    <row r="917">
      <c r="A917" s="400"/>
      <c r="B917" s="160"/>
      <c r="C917" s="160"/>
      <c r="D917" s="401"/>
      <c r="E917" s="414"/>
      <c r="F917" s="414"/>
      <c r="G917" s="160"/>
      <c r="H917" s="160"/>
      <c r="I917" s="160"/>
      <c r="J917" s="10"/>
      <c r="K917" s="497"/>
      <c r="L917" s="497"/>
      <c r="M917" s="497"/>
      <c r="N917" s="498"/>
    </row>
    <row r="918">
      <c r="A918" s="400"/>
      <c r="B918" s="160"/>
      <c r="C918" s="160"/>
      <c r="D918" s="401"/>
      <c r="E918" s="414"/>
      <c r="F918" s="414"/>
      <c r="G918" s="160"/>
      <c r="H918" s="160"/>
      <c r="I918" s="160"/>
      <c r="J918" s="10"/>
      <c r="K918" s="497"/>
      <c r="L918" s="497"/>
      <c r="M918" s="497"/>
      <c r="N918" s="498"/>
    </row>
    <row r="919">
      <c r="A919" s="400"/>
      <c r="B919" s="160"/>
      <c r="C919" s="160"/>
      <c r="D919" s="401"/>
      <c r="E919" s="414"/>
      <c r="F919" s="414"/>
      <c r="G919" s="160"/>
      <c r="H919" s="160"/>
      <c r="I919" s="160"/>
      <c r="J919" s="10"/>
      <c r="K919" s="497"/>
      <c r="L919" s="497"/>
      <c r="M919" s="497"/>
      <c r="N919" s="498"/>
    </row>
    <row r="920">
      <c r="A920" s="400"/>
      <c r="B920" s="160"/>
      <c r="C920" s="160"/>
      <c r="D920" s="401"/>
      <c r="E920" s="414"/>
      <c r="F920" s="414"/>
      <c r="G920" s="160"/>
      <c r="H920" s="160"/>
      <c r="I920" s="160"/>
      <c r="J920" s="10"/>
      <c r="K920" s="497"/>
      <c r="L920" s="497"/>
      <c r="M920" s="497"/>
      <c r="N920" s="498"/>
    </row>
    <row r="921">
      <c r="A921" s="400"/>
      <c r="B921" s="160"/>
      <c r="C921" s="160"/>
      <c r="D921" s="401"/>
      <c r="E921" s="414"/>
      <c r="F921" s="414"/>
      <c r="G921" s="160"/>
      <c r="H921" s="160"/>
      <c r="I921" s="160"/>
      <c r="J921" s="10"/>
      <c r="K921" s="497"/>
      <c r="L921" s="497"/>
      <c r="M921" s="497"/>
      <c r="N921" s="498"/>
    </row>
    <row r="922">
      <c r="A922" s="400"/>
      <c r="B922" s="160"/>
      <c r="C922" s="160"/>
      <c r="D922" s="401"/>
      <c r="E922" s="414"/>
      <c r="F922" s="414"/>
      <c r="G922" s="160"/>
      <c r="H922" s="160"/>
      <c r="I922" s="160"/>
      <c r="J922" s="10"/>
      <c r="K922" s="497"/>
      <c r="L922" s="497"/>
      <c r="M922" s="497"/>
      <c r="N922" s="498"/>
    </row>
    <row r="923">
      <c r="A923" s="400"/>
      <c r="B923" s="160"/>
      <c r="C923" s="160"/>
      <c r="D923" s="401"/>
      <c r="E923" s="414"/>
      <c r="F923" s="414"/>
      <c r="G923" s="160"/>
      <c r="H923" s="160"/>
      <c r="I923" s="160"/>
      <c r="J923" s="10"/>
      <c r="K923" s="497"/>
      <c r="L923" s="497"/>
      <c r="M923" s="497"/>
      <c r="N923" s="498"/>
    </row>
    <row r="924">
      <c r="A924" s="400"/>
      <c r="B924" s="160"/>
      <c r="C924" s="160"/>
      <c r="D924" s="401"/>
      <c r="E924" s="414"/>
      <c r="F924" s="414"/>
      <c r="G924" s="160"/>
      <c r="H924" s="160"/>
      <c r="I924" s="160"/>
      <c r="J924" s="10"/>
      <c r="K924" s="497"/>
      <c r="L924" s="497"/>
      <c r="M924" s="497"/>
      <c r="N924" s="498"/>
    </row>
    <row r="925">
      <c r="A925" s="400"/>
      <c r="B925" s="160"/>
      <c r="C925" s="160"/>
      <c r="D925" s="401"/>
      <c r="E925" s="414"/>
      <c r="F925" s="414"/>
      <c r="G925" s="160"/>
      <c r="H925" s="160"/>
      <c r="I925" s="160"/>
      <c r="J925" s="10"/>
      <c r="K925" s="497"/>
      <c r="L925" s="497"/>
      <c r="M925" s="497"/>
      <c r="N925" s="498"/>
    </row>
    <row r="926">
      <c r="A926" s="400"/>
      <c r="B926" s="160"/>
      <c r="C926" s="160"/>
      <c r="D926" s="401"/>
      <c r="E926" s="414"/>
      <c r="F926" s="414"/>
      <c r="G926" s="160"/>
      <c r="H926" s="160"/>
      <c r="I926" s="160"/>
      <c r="J926" s="10"/>
      <c r="K926" s="497"/>
      <c r="L926" s="497"/>
      <c r="M926" s="497"/>
      <c r="N926" s="498"/>
    </row>
    <row r="927">
      <c r="A927" s="400"/>
      <c r="B927" s="160"/>
      <c r="C927" s="160"/>
      <c r="D927" s="401"/>
      <c r="E927" s="414"/>
      <c r="F927" s="414"/>
      <c r="G927" s="160"/>
      <c r="H927" s="160"/>
      <c r="I927" s="160"/>
      <c r="J927" s="10"/>
      <c r="K927" s="497"/>
      <c r="L927" s="497"/>
      <c r="M927" s="497"/>
      <c r="N927" s="498"/>
    </row>
    <row r="928">
      <c r="A928" s="400"/>
      <c r="B928" s="160"/>
      <c r="C928" s="160"/>
      <c r="D928" s="401"/>
      <c r="E928" s="414"/>
      <c r="F928" s="414"/>
      <c r="G928" s="160"/>
      <c r="H928" s="160"/>
      <c r="I928" s="160"/>
      <c r="J928" s="10"/>
      <c r="K928" s="497"/>
      <c r="L928" s="497"/>
      <c r="M928" s="497"/>
      <c r="N928" s="498"/>
    </row>
    <row r="929">
      <c r="A929" s="400"/>
      <c r="B929" s="160"/>
      <c r="C929" s="160"/>
      <c r="D929" s="401"/>
      <c r="E929" s="414"/>
      <c r="F929" s="414"/>
      <c r="G929" s="160"/>
      <c r="H929" s="160"/>
      <c r="I929" s="160"/>
      <c r="J929" s="10"/>
      <c r="K929" s="497"/>
      <c r="L929" s="497"/>
      <c r="M929" s="497"/>
      <c r="N929" s="498"/>
    </row>
    <row r="930">
      <c r="A930" s="400"/>
      <c r="B930" s="160"/>
      <c r="C930" s="160"/>
      <c r="D930" s="401"/>
      <c r="E930" s="414"/>
      <c r="F930" s="414"/>
      <c r="G930" s="160"/>
      <c r="H930" s="160"/>
      <c r="I930" s="160"/>
      <c r="J930" s="10"/>
      <c r="K930" s="497"/>
      <c r="L930" s="497"/>
      <c r="M930" s="497"/>
      <c r="N930" s="498"/>
    </row>
    <row r="931">
      <c r="A931" s="400"/>
      <c r="B931" s="160"/>
      <c r="C931" s="160"/>
      <c r="D931" s="401"/>
      <c r="E931" s="414"/>
      <c r="F931" s="414"/>
      <c r="G931" s="160"/>
      <c r="H931" s="160"/>
      <c r="I931" s="160"/>
      <c r="J931" s="10"/>
      <c r="K931" s="497"/>
      <c r="L931" s="497"/>
      <c r="M931" s="497"/>
      <c r="N931" s="498"/>
    </row>
    <row r="932">
      <c r="A932" s="400"/>
      <c r="B932" s="160"/>
      <c r="C932" s="160"/>
      <c r="D932" s="401"/>
      <c r="E932" s="414"/>
      <c r="F932" s="414"/>
      <c r="G932" s="160"/>
      <c r="H932" s="160"/>
      <c r="I932" s="160"/>
      <c r="J932" s="10"/>
      <c r="K932" s="497"/>
      <c r="L932" s="497"/>
      <c r="M932" s="497"/>
      <c r="N932" s="498"/>
    </row>
    <row r="933">
      <c r="A933" s="400"/>
      <c r="B933" s="160"/>
      <c r="C933" s="160"/>
      <c r="D933" s="401"/>
      <c r="E933" s="414"/>
      <c r="F933" s="414"/>
      <c r="G933" s="160"/>
      <c r="H933" s="160"/>
      <c r="I933" s="160"/>
      <c r="J933" s="10"/>
      <c r="K933" s="497"/>
      <c r="L933" s="497"/>
      <c r="M933" s="497"/>
      <c r="N933" s="498"/>
    </row>
    <row r="934">
      <c r="A934" s="400"/>
      <c r="B934" s="160"/>
      <c r="C934" s="160"/>
      <c r="D934" s="401"/>
      <c r="E934" s="414"/>
      <c r="F934" s="414"/>
      <c r="G934" s="160"/>
      <c r="H934" s="160"/>
      <c r="I934" s="160"/>
      <c r="J934" s="10"/>
      <c r="K934" s="497"/>
      <c r="L934" s="497"/>
      <c r="M934" s="497"/>
      <c r="N934" s="498"/>
    </row>
    <row r="935">
      <c r="A935" s="400"/>
      <c r="B935" s="160"/>
      <c r="C935" s="160"/>
      <c r="D935" s="401"/>
      <c r="E935" s="414"/>
      <c r="F935" s="414"/>
      <c r="G935" s="160"/>
      <c r="H935" s="160"/>
      <c r="I935" s="160"/>
      <c r="J935" s="10"/>
      <c r="K935" s="497"/>
      <c r="L935" s="497"/>
      <c r="M935" s="497"/>
      <c r="N935" s="498"/>
    </row>
    <row r="936">
      <c r="A936" s="400"/>
      <c r="B936" s="160"/>
      <c r="C936" s="160"/>
      <c r="D936" s="401"/>
      <c r="E936" s="414"/>
      <c r="F936" s="414"/>
      <c r="G936" s="160"/>
      <c r="H936" s="160"/>
      <c r="I936" s="160"/>
      <c r="J936" s="10"/>
      <c r="K936" s="497"/>
      <c r="L936" s="497"/>
      <c r="M936" s="497"/>
      <c r="N936" s="498"/>
    </row>
    <row r="937">
      <c r="A937" s="400"/>
      <c r="B937" s="160"/>
      <c r="C937" s="160"/>
      <c r="D937" s="401"/>
      <c r="E937" s="414"/>
      <c r="F937" s="414"/>
      <c r="G937" s="160"/>
      <c r="H937" s="160"/>
      <c r="I937" s="160"/>
      <c r="J937" s="10"/>
      <c r="K937" s="497"/>
      <c r="L937" s="497"/>
      <c r="M937" s="497"/>
      <c r="N937" s="498"/>
    </row>
    <row r="938">
      <c r="A938" s="400"/>
      <c r="B938" s="160"/>
      <c r="C938" s="160"/>
      <c r="D938" s="401"/>
      <c r="E938" s="414"/>
      <c r="F938" s="414"/>
      <c r="G938" s="160"/>
      <c r="H938" s="160"/>
      <c r="I938" s="160"/>
      <c r="J938" s="10"/>
      <c r="K938" s="497"/>
      <c r="L938" s="497"/>
      <c r="M938" s="497"/>
      <c r="N938" s="498"/>
    </row>
    <row r="939">
      <c r="A939" s="400"/>
      <c r="B939" s="160"/>
      <c r="C939" s="160"/>
      <c r="D939" s="401"/>
      <c r="E939" s="414"/>
      <c r="F939" s="414"/>
      <c r="G939" s="160"/>
      <c r="H939" s="160"/>
      <c r="I939" s="160"/>
      <c r="J939" s="10"/>
      <c r="K939" s="497"/>
      <c r="L939" s="497"/>
      <c r="M939" s="497"/>
      <c r="N939" s="498"/>
    </row>
    <row r="940">
      <c r="A940" s="400"/>
      <c r="B940" s="160"/>
      <c r="C940" s="160"/>
      <c r="D940" s="401"/>
      <c r="E940" s="414"/>
      <c r="F940" s="414"/>
      <c r="G940" s="160"/>
      <c r="H940" s="160"/>
      <c r="I940" s="160"/>
      <c r="J940" s="10"/>
      <c r="K940" s="497"/>
      <c r="L940" s="497"/>
      <c r="M940" s="497"/>
      <c r="N940" s="498"/>
    </row>
    <row r="941">
      <c r="A941" s="400"/>
      <c r="B941" s="160"/>
      <c r="C941" s="160"/>
      <c r="D941" s="401"/>
      <c r="E941" s="414"/>
      <c r="F941" s="414"/>
      <c r="G941" s="160"/>
      <c r="H941" s="160"/>
      <c r="I941" s="160"/>
      <c r="J941" s="10"/>
      <c r="K941" s="497"/>
      <c r="L941" s="497"/>
      <c r="M941" s="497"/>
      <c r="N941" s="498"/>
    </row>
    <row r="942">
      <c r="A942" s="400"/>
      <c r="B942" s="160"/>
      <c r="C942" s="160"/>
      <c r="D942" s="401"/>
      <c r="E942" s="414"/>
      <c r="F942" s="414"/>
      <c r="G942" s="160"/>
      <c r="H942" s="160"/>
      <c r="I942" s="160"/>
      <c r="J942" s="10"/>
      <c r="K942" s="497"/>
      <c r="L942" s="497"/>
      <c r="M942" s="497"/>
      <c r="N942" s="498"/>
    </row>
    <row r="943">
      <c r="A943" s="400"/>
      <c r="B943" s="160"/>
      <c r="C943" s="160"/>
      <c r="D943" s="401"/>
      <c r="E943" s="414"/>
      <c r="F943" s="414"/>
      <c r="G943" s="160"/>
      <c r="H943" s="160"/>
      <c r="I943" s="160"/>
      <c r="J943" s="10"/>
      <c r="K943" s="497"/>
      <c r="L943" s="497"/>
      <c r="M943" s="497"/>
      <c r="N943" s="498"/>
    </row>
    <row r="944">
      <c r="A944" s="400"/>
      <c r="B944" s="160"/>
      <c r="C944" s="160"/>
      <c r="D944" s="401"/>
      <c r="E944" s="414"/>
      <c r="F944" s="414"/>
      <c r="G944" s="160"/>
      <c r="H944" s="160"/>
      <c r="I944" s="160"/>
      <c r="J944" s="10"/>
      <c r="K944" s="497"/>
      <c r="L944" s="497"/>
      <c r="M944" s="497"/>
      <c r="N944" s="498"/>
    </row>
    <row r="945">
      <c r="A945" s="400"/>
      <c r="B945" s="160"/>
      <c r="C945" s="160"/>
      <c r="D945" s="401"/>
      <c r="E945" s="414"/>
      <c r="F945" s="414"/>
      <c r="G945" s="160"/>
      <c r="H945" s="160"/>
      <c r="I945" s="160"/>
      <c r="J945" s="10"/>
      <c r="K945" s="497"/>
      <c r="L945" s="497"/>
      <c r="M945" s="497"/>
      <c r="N945" s="498"/>
    </row>
    <row r="946">
      <c r="A946" s="400"/>
      <c r="B946" s="160"/>
      <c r="C946" s="160"/>
      <c r="D946" s="401"/>
      <c r="E946" s="414"/>
      <c r="F946" s="414"/>
      <c r="G946" s="160"/>
      <c r="H946" s="160"/>
      <c r="I946" s="160"/>
      <c r="J946" s="10"/>
      <c r="K946" s="497"/>
      <c r="L946" s="497"/>
      <c r="M946" s="497"/>
      <c r="N946" s="498"/>
    </row>
    <row r="947">
      <c r="A947" s="400"/>
      <c r="B947" s="160"/>
      <c r="C947" s="160"/>
      <c r="D947" s="401"/>
      <c r="E947" s="414"/>
      <c r="F947" s="414"/>
      <c r="G947" s="160"/>
      <c r="H947" s="160"/>
      <c r="I947" s="160"/>
      <c r="J947" s="10"/>
      <c r="K947" s="497"/>
      <c r="L947" s="497"/>
      <c r="M947" s="497"/>
      <c r="N947" s="498"/>
    </row>
    <row r="948">
      <c r="A948" s="400"/>
      <c r="B948" s="160"/>
      <c r="C948" s="160"/>
      <c r="D948" s="401"/>
      <c r="E948" s="414"/>
      <c r="F948" s="414"/>
      <c r="G948" s="160"/>
      <c r="H948" s="160"/>
      <c r="I948" s="160"/>
      <c r="J948" s="10"/>
      <c r="K948" s="497"/>
      <c r="L948" s="497"/>
      <c r="M948" s="497"/>
      <c r="N948" s="498"/>
    </row>
    <row r="949">
      <c r="A949" s="400"/>
      <c r="B949" s="160"/>
      <c r="C949" s="160"/>
      <c r="D949" s="401"/>
      <c r="E949" s="414"/>
      <c r="F949" s="414"/>
      <c r="G949" s="160"/>
      <c r="H949" s="160"/>
      <c r="I949" s="160"/>
      <c r="J949" s="10"/>
      <c r="K949" s="497"/>
      <c r="L949" s="497"/>
      <c r="M949" s="497"/>
      <c r="N949" s="498"/>
    </row>
    <row r="950">
      <c r="A950" s="400"/>
      <c r="B950" s="160"/>
      <c r="C950" s="160"/>
      <c r="D950" s="401"/>
      <c r="E950" s="414"/>
      <c r="F950" s="414"/>
      <c r="G950" s="160"/>
      <c r="H950" s="160"/>
      <c r="I950" s="160"/>
      <c r="J950" s="10"/>
      <c r="K950" s="497"/>
      <c r="L950" s="497"/>
      <c r="M950" s="497"/>
      <c r="N950" s="498"/>
    </row>
    <row r="951">
      <c r="A951" s="400"/>
      <c r="B951" s="160"/>
      <c r="C951" s="160"/>
      <c r="D951" s="401"/>
      <c r="E951" s="414"/>
      <c r="F951" s="414"/>
      <c r="G951" s="160"/>
      <c r="H951" s="160"/>
      <c r="I951" s="160"/>
      <c r="J951" s="10"/>
      <c r="K951" s="497"/>
      <c r="L951" s="497"/>
      <c r="M951" s="497"/>
      <c r="N951" s="498"/>
    </row>
    <row r="952">
      <c r="A952" s="400"/>
      <c r="B952" s="160"/>
      <c r="C952" s="160"/>
      <c r="D952" s="401"/>
      <c r="E952" s="414"/>
      <c r="F952" s="414"/>
      <c r="G952" s="160"/>
      <c r="H952" s="160"/>
      <c r="I952" s="160"/>
      <c r="J952" s="10"/>
      <c r="K952" s="497"/>
      <c r="L952" s="497"/>
      <c r="M952" s="497"/>
      <c r="N952" s="498"/>
    </row>
    <row r="953">
      <c r="A953" s="400"/>
      <c r="B953" s="160"/>
      <c r="C953" s="160"/>
      <c r="D953" s="401"/>
      <c r="E953" s="414"/>
      <c r="F953" s="414"/>
      <c r="G953" s="160"/>
      <c r="H953" s="160"/>
      <c r="I953" s="160"/>
      <c r="J953" s="10"/>
      <c r="K953" s="497"/>
      <c r="L953" s="497"/>
      <c r="M953" s="497"/>
      <c r="N953" s="498"/>
    </row>
    <row r="954">
      <c r="A954" s="400"/>
      <c r="B954" s="160"/>
      <c r="C954" s="160"/>
      <c r="D954" s="401"/>
      <c r="E954" s="414"/>
      <c r="F954" s="414"/>
      <c r="G954" s="160"/>
      <c r="H954" s="160"/>
      <c r="I954" s="160"/>
      <c r="J954" s="10"/>
      <c r="K954" s="497"/>
      <c r="L954" s="497"/>
      <c r="M954" s="497"/>
      <c r="N954" s="498"/>
    </row>
    <row r="955">
      <c r="A955" s="400"/>
      <c r="B955" s="160"/>
      <c r="C955" s="160"/>
      <c r="D955" s="401"/>
      <c r="E955" s="414"/>
      <c r="F955" s="414"/>
      <c r="G955" s="160"/>
      <c r="H955" s="160"/>
      <c r="I955" s="160"/>
      <c r="J955" s="10"/>
      <c r="K955" s="497"/>
      <c r="L955" s="497"/>
      <c r="M955" s="497"/>
      <c r="N955" s="498"/>
    </row>
    <row r="956">
      <c r="A956" s="400"/>
      <c r="B956" s="160"/>
      <c r="C956" s="160"/>
      <c r="D956" s="401"/>
      <c r="E956" s="414"/>
      <c r="F956" s="414"/>
      <c r="G956" s="160"/>
      <c r="H956" s="160"/>
      <c r="I956" s="160"/>
      <c r="J956" s="10"/>
      <c r="K956" s="497"/>
      <c r="L956" s="497"/>
      <c r="M956" s="497"/>
      <c r="N956" s="498"/>
    </row>
    <row r="957">
      <c r="A957" s="400"/>
      <c r="B957" s="160"/>
      <c r="C957" s="160"/>
      <c r="D957" s="401"/>
      <c r="E957" s="414"/>
      <c r="F957" s="414"/>
      <c r="G957" s="160"/>
      <c r="H957" s="160"/>
      <c r="I957" s="160"/>
      <c r="J957" s="10"/>
      <c r="K957" s="497"/>
      <c r="L957" s="497"/>
      <c r="M957" s="497"/>
      <c r="N957" s="498"/>
    </row>
    <row r="958">
      <c r="A958" s="400"/>
      <c r="B958" s="160"/>
      <c r="C958" s="160"/>
      <c r="D958" s="401"/>
      <c r="E958" s="414"/>
      <c r="F958" s="414"/>
      <c r="G958" s="160"/>
      <c r="H958" s="160"/>
      <c r="I958" s="160"/>
      <c r="J958" s="10"/>
      <c r="K958" s="497"/>
      <c r="L958" s="497"/>
      <c r="M958" s="497"/>
      <c r="N958" s="498"/>
    </row>
    <row r="959">
      <c r="A959" s="400"/>
      <c r="B959" s="160"/>
      <c r="C959" s="160"/>
      <c r="D959" s="401"/>
      <c r="E959" s="414"/>
      <c r="F959" s="414"/>
      <c r="G959" s="160"/>
      <c r="H959" s="160"/>
      <c r="I959" s="160"/>
      <c r="J959" s="10"/>
      <c r="K959" s="497"/>
      <c r="L959" s="497"/>
      <c r="M959" s="497"/>
      <c r="N959" s="498"/>
    </row>
    <row r="960">
      <c r="A960" s="400"/>
      <c r="B960" s="160"/>
      <c r="C960" s="160"/>
      <c r="D960" s="401"/>
      <c r="E960" s="414"/>
      <c r="F960" s="414"/>
      <c r="G960" s="160"/>
      <c r="H960" s="160"/>
      <c r="I960" s="160"/>
      <c r="J960" s="10"/>
      <c r="K960" s="497"/>
      <c r="L960" s="497"/>
      <c r="M960" s="497"/>
      <c r="N960" s="498"/>
    </row>
    <row r="961">
      <c r="A961" s="400"/>
      <c r="B961" s="160"/>
      <c r="C961" s="160"/>
      <c r="D961" s="401"/>
      <c r="E961" s="414"/>
      <c r="F961" s="414"/>
      <c r="G961" s="160"/>
      <c r="H961" s="160"/>
      <c r="I961" s="160"/>
      <c r="J961" s="10"/>
      <c r="K961" s="497"/>
      <c r="L961" s="497"/>
      <c r="M961" s="497"/>
      <c r="N961" s="498"/>
    </row>
    <row r="962">
      <c r="A962" s="400"/>
      <c r="B962" s="160"/>
      <c r="C962" s="160"/>
      <c r="D962" s="401"/>
      <c r="E962" s="414"/>
      <c r="F962" s="414"/>
      <c r="G962" s="160"/>
      <c r="H962" s="160"/>
      <c r="I962" s="160"/>
      <c r="J962" s="10"/>
      <c r="K962" s="497"/>
      <c r="L962" s="497"/>
      <c r="M962" s="497"/>
      <c r="N962" s="498"/>
    </row>
    <row r="963">
      <c r="A963" s="400"/>
      <c r="B963" s="160"/>
      <c r="C963" s="160"/>
      <c r="D963" s="401"/>
      <c r="E963" s="414"/>
      <c r="F963" s="414"/>
      <c r="G963" s="160"/>
      <c r="H963" s="160"/>
      <c r="I963" s="160"/>
      <c r="J963" s="10"/>
      <c r="K963" s="497"/>
      <c r="L963" s="497"/>
      <c r="M963" s="497"/>
      <c r="N963" s="498"/>
    </row>
    <row r="964">
      <c r="A964" s="400"/>
      <c r="B964" s="160"/>
      <c r="C964" s="160"/>
      <c r="D964" s="401"/>
      <c r="E964" s="414"/>
      <c r="F964" s="414"/>
      <c r="G964" s="160"/>
      <c r="H964" s="160"/>
      <c r="I964" s="160"/>
      <c r="J964" s="10"/>
      <c r="K964" s="497"/>
      <c r="L964" s="497"/>
      <c r="M964" s="497"/>
      <c r="N964" s="498"/>
    </row>
    <row r="965">
      <c r="A965" s="400"/>
      <c r="B965" s="160"/>
      <c r="C965" s="160"/>
      <c r="D965" s="401"/>
      <c r="E965" s="414"/>
      <c r="F965" s="414"/>
      <c r="G965" s="160"/>
      <c r="H965" s="160"/>
      <c r="I965" s="160"/>
      <c r="J965" s="10"/>
      <c r="K965" s="497"/>
      <c r="L965" s="497"/>
      <c r="M965" s="497"/>
      <c r="N965" s="498"/>
    </row>
    <row r="966">
      <c r="A966" s="400"/>
      <c r="B966" s="160"/>
      <c r="C966" s="160"/>
      <c r="D966" s="401"/>
      <c r="E966" s="414"/>
      <c r="F966" s="414"/>
      <c r="G966" s="160"/>
      <c r="H966" s="160"/>
      <c r="I966" s="160"/>
      <c r="J966" s="10"/>
      <c r="K966" s="497"/>
      <c r="L966" s="497"/>
      <c r="M966" s="497"/>
      <c r="N966" s="498"/>
    </row>
    <row r="967">
      <c r="A967" s="400"/>
      <c r="B967" s="160"/>
      <c r="C967" s="160"/>
      <c r="D967" s="401"/>
      <c r="E967" s="414"/>
      <c r="F967" s="414"/>
      <c r="G967" s="160"/>
      <c r="H967" s="160"/>
      <c r="I967" s="160"/>
      <c r="J967" s="10"/>
      <c r="K967" s="497"/>
      <c r="L967" s="497"/>
      <c r="M967" s="497"/>
      <c r="N967" s="498"/>
    </row>
    <row r="968">
      <c r="A968" s="400"/>
      <c r="B968" s="160"/>
      <c r="C968" s="160"/>
      <c r="D968" s="401"/>
      <c r="E968" s="414"/>
      <c r="F968" s="414"/>
      <c r="G968" s="160"/>
      <c r="H968" s="160"/>
      <c r="I968" s="160"/>
      <c r="J968" s="10"/>
      <c r="K968" s="497"/>
      <c r="L968" s="497"/>
      <c r="M968" s="497"/>
      <c r="N968" s="498"/>
    </row>
    <row r="969">
      <c r="A969" s="400"/>
      <c r="B969" s="160"/>
      <c r="C969" s="160"/>
      <c r="D969" s="401"/>
      <c r="E969" s="414"/>
      <c r="F969" s="414"/>
      <c r="G969" s="160"/>
      <c r="H969" s="160"/>
      <c r="I969" s="160"/>
      <c r="J969" s="10"/>
      <c r="K969" s="497"/>
      <c r="L969" s="497"/>
      <c r="M969" s="497"/>
      <c r="N969" s="498"/>
    </row>
    <row r="970">
      <c r="A970" s="400"/>
      <c r="B970" s="160"/>
      <c r="C970" s="160"/>
      <c r="D970" s="401"/>
      <c r="E970" s="414"/>
      <c r="F970" s="414"/>
      <c r="G970" s="160"/>
      <c r="H970" s="160"/>
      <c r="I970" s="160"/>
      <c r="J970" s="10"/>
      <c r="K970" s="497"/>
      <c r="L970" s="497"/>
      <c r="M970" s="497"/>
      <c r="N970" s="498"/>
    </row>
    <row r="971">
      <c r="A971" s="400"/>
      <c r="B971" s="160"/>
      <c r="C971" s="160"/>
      <c r="D971" s="401"/>
      <c r="E971" s="414"/>
      <c r="F971" s="414"/>
      <c r="G971" s="160"/>
      <c r="H971" s="160"/>
      <c r="I971" s="160"/>
      <c r="J971" s="10"/>
      <c r="K971" s="497"/>
      <c r="L971" s="497"/>
      <c r="M971" s="497"/>
      <c r="N971" s="498"/>
    </row>
    <row r="972">
      <c r="A972" s="400"/>
      <c r="B972" s="160"/>
      <c r="C972" s="160"/>
      <c r="D972" s="401"/>
      <c r="E972" s="414"/>
      <c r="F972" s="414"/>
      <c r="G972" s="160"/>
      <c r="H972" s="160"/>
      <c r="I972" s="160"/>
      <c r="J972" s="10"/>
      <c r="K972" s="497"/>
      <c r="L972" s="497"/>
      <c r="M972" s="497"/>
      <c r="N972" s="498"/>
    </row>
    <row r="973">
      <c r="A973" s="400"/>
      <c r="B973" s="160"/>
      <c r="C973" s="160"/>
      <c r="D973" s="401"/>
      <c r="E973" s="414"/>
      <c r="F973" s="414"/>
      <c r="G973" s="160"/>
      <c r="H973" s="160"/>
      <c r="I973" s="160"/>
      <c r="J973" s="10"/>
      <c r="K973" s="497"/>
      <c r="L973" s="497"/>
      <c r="M973" s="497"/>
      <c r="N973" s="498"/>
    </row>
    <row r="974">
      <c r="A974" s="400"/>
      <c r="B974" s="160"/>
      <c r="C974" s="160"/>
      <c r="D974" s="401"/>
      <c r="E974" s="414"/>
      <c r="F974" s="414"/>
      <c r="G974" s="160"/>
      <c r="H974" s="160"/>
      <c r="I974" s="160"/>
      <c r="J974" s="10"/>
      <c r="K974" s="497"/>
      <c r="L974" s="497"/>
      <c r="M974" s="497"/>
      <c r="N974" s="498"/>
    </row>
    <row r="975">
      <c r="A975" s="400"/>
      <c r="B975" s="160"/>
      <c r="C975" s="160"/>
      <c r="D975" s="401"/>
      <c r="E975" s="414"/>
      <c r="F975" s="414"/>
      <c r="G975" s="160"/>
      <c r="H975" s="160"/>
      <c r="I975" s="160"/>
      <c r="J975" s="10"/>
      <c r="K975" s="497"/>
      <c r="L975" s="497"/>
      <c r="M975" s="497"/>
      <c r="N975" s="498"/>
    </row>
    <row r="976">
      <c r="A976" s="400"/>
      <c r="B976" s="160"/>
      <c r="C976" s="160"/>
      <c r="D976" s="401"/>
      <c r="E976" s="414"/>
      <c r="F976" s="414"/>
      <c r="G976" s="160"/>
      <c r="H976" s="160"/>
      <c r="I976" s="160"/>
      <c r="J976" s="10"/>
      <c r="K976" s="497"/>
      <c r="L976" s="497"/>
      <c r="M976" s="497"/>
      <c r="N976" s="498"/>
    </row>
    <row r="977">
      <c r="A977" s="400"/>
      <c r="B977" s="160"/>
      <c r="C977" s="160"/>
      <c r="D977" s="401"/>
      <c r="E977" s="414"/>
      <c r="F977" s="414"/>
      <c r="G977" s="160"/>
      <c r="H977" s="160"/>
      <c r="I977" s="160"/>
      <c r="J977" s="10"/>
      <c r="K977" s="497"/>
      <c r="L977" s="497"/>
      <c r="M977" s="497"/>
      <c r="N977" s="498"/>
    </row>
    <row r="978">
      <c r="A978" s="400"/>
      <c r="B978" s="160"/>
      <c r="C978" s="160"/>
      <c r="D978" s="401"/>
      <c r="E978" s="414"/>
      <c r="F978" s="414"/>
      <c r="G978" s="160"/>
      <c r="H978" s="160"/>
      <c r="I978" s="160"/>
      <c r="J978" s="10"/>
      <c r="K978" s="497"/>
      <c r="L978" s="497"/>
      <c r="M978" s="497"/>
      <c r="N978" s="498"/>
    </row>
    <row r="979">
      <c r="A979" s="400"/>
      <c r="B979" s="160"/>
      <c r="C979" s="160"/>
      <c r="D979" s="401"/>
      <c r="E979" s="414"/>
      <c r="F979" s="414"/>
      <c r="G979" s="160"/>
      <c r="H979" s="160"/>
      <c r="I979" s="160"/>
      <c r="J979" s="10"/>
      <c r="K979" s="497"/>
      <c r="L979" s="497"/>
      <c r="M979" s="497"/>
      <c r="N979" s="498"/>
    </row>
    <row r="980">
      <c r="A980" s="400"/>
      <c r="B980" s="160"/>
      <c r="C980" s="160"/>
      <c r="D980" s="401"/>
      <c r="E980" s="414"/>
      <c r="F980" s="414"/>
      <c r="G980" s="160"/>
      <c r="H980" s="160"/>
      <c r="I980" s="160"/>
      <c r="J980" s="10"/>
      <c r="K980" s="497"/>
      <c r="L980" s="497"/>
      <c r="M980" s="497"/>
      <c r="N980" s="498"/>
    </row>
    <row r="981">
      <c r="A981" s="400"/>
      <c r="B981" s="160"/>
      <c r="C981" s="160"/>
      <c r="D981" s="401"/>
      <c r="E981" s="414"/>
      <c r="F981" s="414"/>
      <c r="G981" s="160"/>
      <c r="H981" s="160"/>
      <c r="I981" s="160"/>
      <c r="J981" s="10"/>
      <c r="K981" s="497"/>
      <c r="L981" s="497"/>
      <c r="M981" s="497"/>
      <c r="N981" s="498"/>
    </row>
    <row r="982">
      <c r="A982" s="400"/>
      <c r="B982" s="160"/>
      <c r="C982" s="160"/>
      <c r="D982" s="401"/>
      <c r="E982" s="414"/>
      <c r="F982" s="414"/>
      <c r="G982" s="160"/>
      <c r="H982" s="160"/>
      <c r="I982" s="160"/>
      <c r="J982" s="10"/>
      <c r="K982" s="497"/>
      <c r="L982" s="497"/>
      <c r="M982" s="497"/>
      <c r="N982" s="498"/>
    </row>
    <row r="983">
      <c r="A983" s="400"/>
      <c r="B983" s="160"/>
      <c r="C983" s="160"/>
      <c r="D983" s="401"/>
      <c r="E983" s="414"/>
      <c r="F983" s="414"/>
      <c r="G983" s="160"/>
      <c r="H983" s="160"/>
      <c r="I983" s="160"/>
      <c r="J983" s="10"/>
      <c r="K983" s="497"/>
      <c r="L983" s="497"/>
      <c r="M983" s="497"/>
      <c r="N983" s="498"/>
    </row>
    <row r="984">
      <c r="A984" s="400"/>
      <c r="B984" s="160"/>
      <c r="C984" s="160"/>
      <c r="D984" s="401"/>
      <c r="E984" s="414"/>
      <c r="F984" s="414"/>
      <c r="G984" s="160"/>
      <c r="H984" s="160"/>
      <c r="I984" s="160"/>
      <c r="J984" s="10"/>
      <c r="K984" s="497"/>
      <c r="L984" s="497"/>
      <c r="M984" s="497"/>
      <c r="N984" s="498"/>
    </row>
    <row r="985">
      <c r="A985" s="400"/>
      <c r="B985" s="160"/>
      <c r="C985" s="160"/>
      <c r="D985" s="401"/>
      <c r="E985" s="414"/>
      <c r="F985" s="414"/>
      <c r="G985" s="160"/>
      <c r="H985" s="160"/>
      <c r="I985" s="160"/>
      <c r="J985" s="10"/>
      <c r="K985" s="497"/>
      <c r="L985" s="497"/>
      <c r="M985" s="497"/>
      <c r="N985" s="498"/>
    </row>
    <row r="986">
      <c r="A986" s="400"/>
      <c r="B986" s="160"/>
      <c r="C986" s="160"/>
      <c r="D986" s="401"/>
      <c r="E986" s="414"/>
      <c r="F986" s="414"/>
      <c r="G986" s="160"/>
      <c r="H986" s="160"/>
      <c r="I986" s="160"/>
      <c r="J986" s="10"/>
      <c r="K986" s="497"/>
      <c r="L986" s="497"/>
      <c r="M986" s="497"/>
      <c r="N986" s="498"/>
    </row>
    <row r="987">
      <c r="A987" s="400"/>
      <c r="B987" s="160"/>
      <c r="C987" s="160"/>
      <c r="D987" s="401"/>
      <c r="E987" s="414"/>
      <c r="F987" s="414"/>
      <c r="G987" s="160"/>
      <c r="H987" s="160"/>
      <c r="I987" s="160"/>
      <c r="J987" s="10"/>
      <c r="K987" s="497"/>
      <c r="L987" s="497"/>
      <c r="M987" s="497"/>
      <c r="N987" s="498"/>
    </row>
    <row r="988">
      <c r="A988" s="400"/>
      <c r="B988" s="160"/>
      <c r="C988" s="160"/>
      <c r="D988" s="401"/>
      <c r="E988" s="414"/>
      <c r="F988" s="414"/>
      <c r="G988" s="160"/>
      <c r="H988" s="160"/>
      <c r="I988" s="160"/>
      <c r="J988" s="10"/>
      <c r="K988" s="497"/>
      <c r="L988" s="497"/>
      <c r="M988" s="497"/>
      <c r="N988" s="498"/>
    </row>
    <row r="989">
      <c r="A989" s="400"/>
      <c r="B989" s="160"/>
      <c r="C989" s="160"/>
      <c r="D989" s="401"/>
      <c r="E989" s="414"/>
      <c r="F989" s="414"/>
      <c r="G989" s="160"/>
      <c r="H989" s="160"/>
      <c r="I989" s="160"/>
      <c r="J989" s="10"/>
      <c r="K989" s="497"/>
      <c r="L989" s="497"/>
      <c r="M989" s="497"/>
      <c r="N989" s="498"/>
    </row>
    <row r="990">
      <c r="A990" s="400"/>
      <c r="B990" s="160"/>
      <c r="C990" s="160"/>
      <c r="D990" s="401"/>
      <c r="E990" s="414"/>
      <c r="F990" s="414"/>
      <c r="G990" s="160"/>
      <c r="H990" s="160"/>
      <c r="I990" s="160"/>
      <c r="J990" s="10"/>
      <c r="K990" s="497"/>
      <c r="L990" s="497"/>
      <c r="M990" s="497"/>
      <c r="N990" s="498"/>
    </row>
    <row r="991">
      <c r="A991" s="400"/>
      <c r="B991" s="160"/>
      <c r="C991" s="160"/>
      <c r="D991" s="401"/>
      <c r="E991" s="414"/>
      <c r="F991" s="414"/>
      <c r="G991" s="160"/>
      <c r="H991" s="160"/>
      <c r="I991" s="160"/>
      <c r="J991" s="10"/>
      <c r="K991" s="497"/>
      <c r="L991" s="497"/>
      <c r="M991" s="497"/>
      <c r="N991" s="498"/>
    </row>
    <row r="992">
      <c r="A992" s="400"/>
      <c r="B992" s="160"/>
      <c r="C992" s="160"/>
      <c r="D992" s="401"/>
      <c r="E992" s="414"/>
      <c r="F992" s="414"/>
      <c r="G992" s="160"/>
      <c r="H992" s="160"/>
      <c r="I992" s="160"/>
      <c r="J992" s="10"/>
      <c r="K992" s="497"/>
      <c r="L992" s="497"/>
      <c r="M992" s="497"/>
      <c r="N992" s="498"/>
    </row>
    <row r="993">
      <c r="A993" s="400"/>
      <c r="B993" s="160"/>
      <c r="C993" s="160"/>
      <c r="D993" s="401"/>
      <c r="E993" s="414"/>
      <c r="F993" s="414"/>
      <c r="G993" s="160"/>
      <c r="H993" s="160"/>
      <c r="I993" s="160"/>
      <c r="J993" s="10"/>
      <c r="K993" s="497"/>
      <c r="L993" s="497"/>
      <c r="M993" s="497"/>
      <c r="N993" s="498"/>
    </row>
    <row r="994">
      <c r="A994" s="400"/>
      <c r="B994" s="160"/>
      <c r="C994" s="160"/>
      <c r="D994" s="401"/>
      <c r="E994" s="414"/>
      <c r="F994" s="414"/>
      <c r="G994" s="160"/>
      <c r="H994" s="160"/>
      <c r="I994" s="160"/>
      <c r="J994" s="10"/>
      <c r="K994" s="497"/>
      <c r="L994" s="497"/>
      <c r="M994" s="497"/>
      <c r="N994" s="498"/>
    </row>
    <row r="995">
      <c r="A995" s="400"/>
      <c r="B995" s="160"/>
      <c r="C995" s="160"/>
      <c r="D995" s="401"/>
      <c r="E995" s="414"/>
      <c r="F995" s="414"/>
      <c r="G995" s="160"/>
      <c r="H995" s="160"/>
      <c r="I995" s="160"/>
      <c r="J995" s="10"/>
      <c r="K995" s="497"/>
      <c r="L995" s="497"/>
      <c r="M995" s="497"/>
      <c r="N995" s="498"/>
    </row>
    <row r="996">
      <c r="A996" s="400"/>
      <c r="B996" s="160"/>
      <c r="C996" s="160"/>
      <c r="D996" s="401"/>
      <c r="E996" s="414"/>
      <c r="F996" s="414"/>
      <c r="G996" s="160"/>
      <c r="H996" s="160"/>
      <c r="I996" s="160"/>
      <c r="J996" s="10"/>
      <c r="K996" s="497"/>
      <c r="L996" s="497"/>
      <c r="M996" s="497"/>
      <c r="N996" s="498"/>
    </row>
    <row r="997">
      <c r="A997" s="400"/>
      <c r="B997" s="160"/>
      <c r="C997" s="160"/>
      <c r="D997" s="401"/>
      <c r="E997" s="414"/>
      <c r="F997" s="414"/>
      <c r="G997" s="160"/>
      <c r="H997" s="160"/>
      <c r="I997" s="160"/>
      <c r="J997" s="10"/>
      <c r="K997" s="497"/>
      <c r="L997" s="497"/>
      <c r="M997" s="497"/>
      <c r="N997" s="498"/>
    </row>
    <row r="998">
      <c r="A998" s="400"/>
      <c r="B998" s="160"/>
      <c r="C998" s="160"/>
      <c r="D998" s="401"/>
      <c r="E998" s="414"/>
      <c r="F998" s="414"/>
      <c r="G998" s="160"/>
      <c r="H998" s="160"/>
      <c r="I998" s="160"/>
      <c r="J998" s="10"/>
      <c r="K998" s="497"/>
      <c r="L998" s="497"/>
      <c r="M998" s="497"/>
      <c r="N998" s="498"/>
    </row>
    <row r="999">
      <c r="A999" s="400"/>
      <c r="B999" s="160"/>
      <c r="C999" s="160"/>
      <c r="D999" s="401"/>
      <c r="E999" s="414"/>
      <c r="F999" s="414"/>
      <c r="G999" s="160"/>
      <c r="H999" s="160"/>
      <c r="I999" s="160"/>
      <c r="J999" s="10"/>
      <c r="K999" s="497"/>
      <c r="L999" s="497"/>
      <c r="M999" s="497"/>
      <c r="N999" s="498"/>
    </row>
    <row r="1000">
      <c r="A1000" s="400"/>
      <c r="B1000" s="160"/>
      <c r="C1000" s="160"/>
      <c r="D1000" s="401"/>
      <c r="E1000" s="414"/>
      <c r="F1000" s="414"/>
      <c r="G1000" s="160"/>
      <c r="H1000" s="160"/>
      <c r="I1000" s="160"/>
      <c r="J1000" s="10"/>
      <c r="K1000" s="497"/>
      <c r="L1000" s="497"/>
      <c r="M1000" s="497"/>
      <c r="N1000" s="498"/>
    </row>
    <row r="1001">
      <c r="A1001" s="400"/>
      <c r="B1001" s="160"/>
      <c r="C1001" s="160"/>
      <c r="D1001" s="401"/>
      <c r="E1001" s="414"/>
      <c r="F1001" s="414"/>
      <c r="G1001" s="160"/>
      <c r="H1001" s="160"/>
      <c r="I1001" s="160"/>
      <c r="J1001" s="10"/>
      <c r="K1001" s="497"/>
      <c r="L1001" s="497"/>
      <c r="M1001" s="497"/>
      <c r="N1001" s="498"/>
    </row>
    <row r="1002">
      <c r="A1002" s="400"/>
      <c r="B1002" s="160"/>
      <c r="C1002" s="160"/>
      <c r="D1002" s="401"/>
      <c r="E1002" s="414"/>
      <c r="F1002" s="414"/>
      <c r="G1002" s="160"/>
      <c r="H1002" s="160"/>
      <c r="I1002" s="160"/>
      <c r="J1002" s="10"/>
      <c r="K1002" s="497"/>
      <c r="L1002" s="497"/>
      <c r="M1002" s="497"/>
      <c r="N1002" s="498"/>
    </row>
    <row r="1003">
      <c r="A1003" s="400"/>
      <c r="B1003" s="160"/>
      <c r="C1003" s="160"/>
      <c r="D1003" s="401"/>
      <c r="E1003" s="414"/>
      <c r="F1003" s="414"/>
      <c r="G1003" s="160"/>
      <c r="H1003" s="160"/>
      <c r="I1003" s="160"/>
      <c r="J1003" s="10"/>
      <c r="K1003" s="497"/>
      <c r="L1003" s="497"/>
      <c r="M1003" s="497"/>
      <c r="N1003" s="498"/>
    </row>
    <row r="1004">
      <c r="A1004" s="400"/>
      <c r="B1004" s="160"/>
      <c r="C1004" s="160"/>
      <c r="D1004" s="401"/>
      <c r="E1004" s="414"/>
      <c r="F1004" s="414"/>
      <c r="G1004" s="160"/>
      <c r="H1004" s="160"/>
      <c r="I1004" s="160"/>
      <c r="J1004" s="10"/>
      <c r="K1004" s="497"/>
      <c r="L1004" s="497"/>
      <c r="M1004" s="497"/>
      <c r="N1004" s="498"/>
    </row>
    <row r="1005">
      <c r="A1005" s="400"/>
      <c r="B1005" s="160"/>
      <c r="C1005" s="160"/>
      <c r="D1005" s="401"/>
      <c r="E1005" s="414"/>
      <c r="F1005" s="414"/>
      <c r="G1005" s="160"/>
      <c r="H1005" s="160"/>
      <c r="I1005" s="160"/>
      <c r="J1005" s="10"/>
      <c r="K1005" s="497"/>
      <c r="L1005" s="497"/>
      <c r="M1005" s="497"/>
      <c r="N1005" s="498"/>
    </row>
    <row r="1006">
      <c r="A1006" s="400"/>
      <c r="B1006" s="160"/>
      <c r="C1006" s="160"/>
      <c r="D1006" s="401"/>
      <c r="E1006" s="414"/>
      <c r="F1006" s="414"/>
      <c r="G1006" s="160"/>
      <c r="H1006" s="160"/>
      <c r="I1006" s="160"/>
      <c r="J1006" s="10"/>
      <c r="K1006" s="497"/>
      <c r="L1006" s="497"/>
      <c r="M1006" s="497"/>
      <c r="N1006" s="498"/>
    </row>
    <row r="1007">
      <c r="A1007" s="400"/>
      <c r="B1007" s="160"/>
      <c r="C1007" s="160"/>
      <c r="D1007" s="401"/>
      <c r="E1007" s="414"/>
      <c r="F1007" s="414"/>
      <c r="G1007" s="160"/>
      <c r="H1007" s="160"/>
      <c r="I1007" s="160"/>
      <c r="J1007" s="10"/>
      <c r="K1007" s="497"/>
      <c r="L1007" s="497"/>
      <c r="M1007" s="497"/>
      <c r="N1007" s="498"/>
    </row>
    <row r="1008">
      <c r="A1008" s="400"/>
      <c r="B1008" s="160"/>
      <c r="C1008" s="160"/>
      <c r="D1008" s="401"/>
      <c r="E1008" s="414"/>
      <c r="F1008" s="414"/>
      <c r="G1008" s="160"/>
      <c r="H1008" s="160"/>
      <c r="I1008" s="160"/>
      <c r="J1008" s="10"/>
      <c r="K1008" s="497"/>
      <c r="L1008" s="497"/>
      <c r="M1008" s="497"/>
      <c r="N1008" s="498"/>
    </row>
    <row r="1009">
      <c r="A1009" s="400"/>
      <c r="B1009" s="160"/>
      <c r="C1009" s="160"/>
      <c r="D1009" s="401"/>
      <c r="E1009" s="414"/>
      <c r="F1009" s="414"/>
      <c r="G1009" s="160"/>
      <c r="H1009" s="160"/>
      <c r="I1009" s="160"/>
      <c r="J1009" s="10"/>
      <c r="K1009" s="497"/>
      <c r="L1009" s="497"/>
      <c r="M1009" s="497"/>
      <c r="N1009" s="498"/>
    </row>
    <row r="1010">
      <c r="A1010" s="400"/>
      <c r="B1010" s="160"/>
      <c r="C1010" s="160"/>
      <c r="D1010" s="401"/>
      <c r="E1010" s="414"/>
      <c r="F1010" s="414"/>
      <c r="G1010" s="160"/>
      <c r="H1010" s="160"/>
      <c r="I1010" s="160"/>
      <c r="J1010" s="10"/>
      <c r="K1010" s="497"/>
      <c r="L1010" s="497"/>
      <c r="M1010" s="497"/>
      <c r="N1010" s="498"/>
    </row>
    <row r="1011">
      <c r="A1011" s="400"/>
      <c r="B1011" s="160"/>
      <c r="C1011" s="160"/>
      <c r="D1011" s="401"/>
      <c r="E1011" s="414"/>
      <c r="F1011" s="414"/>
      <c r="G1011" s="160"/>
      <c r="H1011" s="160"/>
      <c r="I1011" s="160"/>
      <c r="J1011" s="10"/>
      <c r="K1011" s="497"/>
      <c r="L1011" s="497"/>
      <c r="M1011" s="497"/>
      <c r="N1011" s="498"/>
    </row>
    <row r="1012">
      <c r="A1012" s="400"/>
      <c r="B1012" s="160"/>
      <c r="C1012" s="160"/>
      <c r="D1012" s="401"/>
      <c r="E1012" s="414"/>
      <c r="F1012" s="414"/>
      <c r="G1012" s="160"/>
      <c r="H1012" s="160"/>
      <c r="I1012" s="160"/>
      <c r="J1012" s="10"/>
      <c r="K1012" s="497"/>
      <c r="L1012" s="497"/>
      <c r="M1012" s="497"/>
      <c r="N1012" s="498"/>
    </row>
    <row r="1013">
      <c r="A1013" s="400"/>
      <c r="B1013" s="160"/>
      <c r="C1013" s="160"/>
      <c r="D1013" s="401"/>
      <c r="E1013" s="414"/>
      <c r="F1013" s="414"/>
      <c r="G1013" s="160"/>
      <c r="H1013" s="160"/>
      <c r="I1013" s="160"/>
      <c r="J1013" s="10"/>
      <c r="K1013" s="497"/>
      <c r="L1013" s="497"/>
      <c r="M1013" s="497"/>
      <c r="N1013" s="498"/>
    </row>
    <row r="1014">
      <c r="A1014" s="400"/>
      <c r="B1014" s="160"/>
      <c r="C1014" s="160"/>
      <c r="D1014" s="401"/>
      <c r="E1014" s="414"/>
      <c r="F1014" s="414"/>
      <c r="G1014" s="160"/>
      <c r="H1014" s="160"/>
      <c r="I1014" s="160"/>
      <c r="J1014" s="10"/>
      <c r="K1014" s="497"/>
      <c r="L1014" s="497"/>
      <c r="M1014" s="497"/>
      <c r="N1014" s="498"/>
    </row>
    <row r="1015">
      <c r="A1015" s="400"/>
      <c r="B1015" s="160"/>
      <c r="C1015" s="160"/>
      <c r="D1015" s="401"/>
      <c r="E1015" s="414"/>
      <c r="F1015" s="414"/>
      <c r="G1015" s="160"/>
      <c r="H1015" s="160"/>
      <c r="I1015" s="160"/>
      <c r="J1015" s="10"/>
      <c r="K1015" s="497"/>
      <c r="L1015" s="497"/>
      <c r="M1015" s="497"/>
      <c r="N1015" s="498"/>
    </row>
    <row r="1016">
      <c r="A1016" s="400"/>
      <c r="B1016" s="160"/>
      <c r="C1016" s="160"/>
      <c r="D1016" s="401"/>
      <c r="E1016" s="414"/>
      <c r="F1016" s="414"/>
      <c r="G1016" s="160"/>
      <c r="H1016" s="160"/>
      <c r="I1016" s="160"/>
      <c r="J1016" s="10"/>
      <c r="K1016" s="497"/>
      <c r="L1016" s="497"/>
      <c r="M1016" s="497"/>
      <c r="N1016" s="498"/>
    </row>
    <row r="1017">
      <c r="A1017" s="400"/>
      <c r="B1017" s="160"/>
      <c r="C1017" s="160"/>
      <c r="D1017" s="401"/>
      <c r="E1017" s="414"/>
      <c r="F1017" s="414"/>
      <c r="G1017" s="160"/>
      <c r="H1017" s="160"/>
      <c r="I1017" s="160"/>
      <c r="J1017" s="10"/>
      <c r="K1017" s="497"/>
      <c r="L1017" s="497"/>
      <c r="M1017" s="497"/>
      <c r="N1017" s="498"/>
    </row>
    <row r="1018">
      <c r="A1018" s="400"/>
      <c r="B1018" s="160"/>
      <c r="C1018" s="160"/>
      <c r="D1018" s="401"/>
      <c r="E1018" s="414"/>
      <c r="F1018" s="414"/>
      <c r="G1018" s="160"/>
      <c r="H1018" s="160"/>
      <c r="I1018" s="160"/>
      <c r="J1018" s="10"/>
      <c r="K1018" s="497"/>
      <c r="L1018" s="497"/>
      <c r="M1018" s="497"/>
      <c r="N1018" s="498"/>
    </row>
    <row r="1019">
      <c r="A1019" s="400"/>
      <c r="B1019" s="160"/>
      <c r="C1019" s="160"/>
      <c r="D1019" s="401"/>
      <c r="E1019" s="414"/>
      <c r="F1019" s="414"/>
      <c r="G1019" s="160"/>
      <c r="H1019" s="160"/>
      <c r="I1019" s="160"/>
      <c r="J1019" s="10"/>
      <c r="K1019" s="497"/>
      <c r="L1019" s="497"/>
      <c r="M1019" s="497"/>
      <c r="N1019" s="498"/>
    </row>
    <row r="1020">
      <c r="A1020" s="400"/>
      <c r="B1020" s="160"/>
      <c r="C1020" s="160"/>
      <c r="D1020" s="401"/>
      <c r="E1020" s="414"/>
      <c r="F1020" s="414"/>
      <c r="G1020" s="160"/>
      <c r="H1020" s="160"/>
      <c r="I1020" s="160"/>
      <c r="J1020" s="10"/>
      <c r="K1020" s="497"/>
      <c r="L1020" s="497"/>
      <c r="M1020" s="497"/>
      <c r="N1020" s="498"/>
    </row>
    <row r="1021">
      <c r="A1021" s="400"/>
      <c r="B1021" s="160"/>
      <c r="C1021" s="160"/>
      <c r="D1021" s="401"/>
      <c r="E1021" s="414"/>
      <c r="F1021" s="414"/>
      <c r="G1021" s="160"/>
      <c r="H1021" s="160"/>
      <c r="I1021" s="160"/>
      <c r="J1021" s="10"/>
      <c r="K1021" s="497"/>
      <c r="L1021" s="497"/>
      <c r="M1021" s="497"/>
      <c r="N1021" s="498"/>
    </row>
    <row r="1022">
      <c r="A1022" s="400"/>
      <c r="B1022" s="160"/>
      <c r="C1022" s="160"/>
      <c r="D1022" s="401"/>
      <c r="E1022" s="414"/>
      <c r="F1022" s="414"/>
      <c r="G1022" s="160"/>
      <c r="H1022" s="160"/>
      <c r="I1022" s="160"/>
      <c r="J1022" s="10"/>
      <c r="K1022" s="497"/>
      <c r="L1022" s="497"/>
      <c r="M1022" s="497"/>
      <c r="N1022" s="498"/>
    </row>
    <row r="1023">
      <c r="A1023" s="400"/>
      <c r="B1023" s="160"/>
      <c r="C1023" s="160"/>
      <c r="D1023" s="401"/>
      <c r="E1023" s="414"/>
      <c r="F1023" s="414"/>
      <c r="G1023" s="160"/>
      <c r="H1023" s="160"/>
      <c r="I1023" s="160"/>
      <c r="J1023" s="10"/>
      <c r="K1023" s="497"/>
      <c r="L1023" s="497"/>
      <c r="M1023" s="497"/>
      <c r="N1023" s="498"/>
    </row>
    <row r="1024">
      <c r="A1024" s="400"/>
      <c r="B1024" s="160"/>
      <c r="C1024" s="160"/>
      <c r="D1024" s="401"/>
      <c r="E1024" s="414"/>
      <c r="F1024" s="414"/>
      <c r="G1024" s="160"/>
      <c r="H1024" s="160"/>
      <c r="I1024" s="160"/>
      <c r="J1024" s="10"/>
      <c r="K1024" s="497"/>
      <c r="L1024" s="497"/>
      <c r="M1024" s="497"/>
      <c r="N1024" s="498"/>
    </row>
    <row r="1025">
      <c r="A1025" s="400"/>
      <c r="B1025" s="160"/>
      <c r="C1025" s="160"/>
      <c r="D1025" s="401"/>
      <c r="E1025" s="414"/>
      <c r="F1025" s="414"/>
      <c r="G1025" s="160"/>
      <c r="H1025" s="160"/>
      <c r="I1025" s="160"/>
      <c r="J1025" s="10"/>
      <c r="K1025" s="497"/>
      <c r="L1025" s="497"/>
      <c r="M1025" s="497"/>
      <c r="N1025" s="498"/>
    </row>
    <row r="1026">
      <c r="A1026" s="400"/>
      <c r="B1026" s="160"/>
      <c r="C1026" s="160"/>
      <c r="D1026" s="401"/>
      <c r="E1026" s="414"/>
      <c r="F1026" s="414"/>
      <c r="G1026" s="160"/>
      <c r="H1026" s="160"/>
      <c r="I1026" s="160"/>
      <c r="J1026" s="10"/>
      <c r="K1026" s="497"/>
      <c r="L1026" s="497"/>
      <c r="M1026" s="497"/>
      <c r="N1026" s="498"/>
    </row>
    <row r="1027">
      <c r="A1027" s="400"/>
      <c r="B1027" s="160"/>
      <c r="C1027" s="160"/>
      <c r="D1027" s="401"/>
      <c r="E1027" s="414"/>
      <c r="F1027" s="414"/>
      <c r="G1027" s="160"/>
      <c r="H1027" s="160"/>
      <c r="I1027" s="160"/>
      <c r="J1027" s="10"/>
      <c r="K1027" s="497"/>
      <c r="L1027" s="497"/>
      <c r="M1027" s="497"/>
      <c r="N1027" s="498"/>
    </row>
    <row r="1028">
      <c r="A1028" s="400"/>
      <c r="B1028" s="160"/>
      <c r="C1028" s="160"/>
      <c r="D1028" s="401"/>
      <c r="E1028" s="414"/>
      <c r="F1028" s="414"/>
      <c r="G1028" s="160"/>
      <c r="H1028" s="160"/>
      <c r="I1028" s="160"/>
      <c r="J1028" s="10"/>
      <c r="K1028" s="497"/>
      <c r="L1028" s="497"/>
      <c r="M1028" s="497"/>
      <c r="N1028" s="498"/>
    </row>
    <row r="1029">
      <c r="A1029" s="400"/>
      <c r="B1029" s="160"/>
      <c r="C1029" s="160"/>
      <c r="D1029" s="401"/>
      <c r="E1029" s="414"/>
      <c r="F1029" s="414"/>
      <c r="G1029" s="160"/>
      <c r="H1029" s="160"/>
      <c r="I1029" s="160"/>
      <c r="J1029" s="10"/>
      <c r="K1029" s="497"/>
      <c r="L1029" s="497"/>
      <c r="M1029" s="497"/>
      <c r="N1029" s="498"/>
    </row>
    <row r="1030">
      <c r="A1030" s="400"/>
      <c r="B1030" s="160"/>
      <c r="C1030" s="160"/>
      <c r="D1030" s="401"/>
      <c r="E1030" s="414"/>
      <c r="F1030" s="414"/>
      <c r="G1030" s="160"/>
      <c r="H1030" s="160"/>
      <c r="I1030" s="160"/>
      <c r="J1030" s="10"/>
      <c r="K1030" s="497"/>
      <c r="L1030" s="497"/>
      <c r="M1030" s="497"/>
      <c r="N1030" s="498"/>
    </row>
    <row r="1031">
      <c r="A1031" s="400"/>
      <c r="B1031" s="160"/>
      <c r="C1031" s="160"/>
      <c r="D1031" s="401"/>
      <c r="E1031" s="414"/>
      <c r="F1031" s="414"/>
      <c r="G1031" s="160"/>
      <c r="H1031" s="160"/>
      <c r="I1031" s="160"/>
      <c r="J1031" s="10"/>
      <c r="K1031" s="497"/>
      <c r="L1031" s="497"/>
      <c r="M1031" s="497"/>
      <c r="N1031" s="498"/>
    </row>
    <row r="1032">
      <c r="A1032" s="400"/>
      <c r="B1032" s="160"/>
      <c r="C1032" s="160"/>
      <c r="D1032" s="401"/>
      <c r="E1032" s="414"/>
      <c r="F1032" s="414"/>
      <c r="G1032" s="160"/>
      <c r="H1032" s="160"/>
      <c r="I1032" s="160"/>
      <c r="J1032" s="10"/>
      <c r="K1032" s="497"/>
      <c r="L1032" s="497"/>
      <c r="M1032" s="497"/>
      <c r="N1032" s="498"/>
    </row>
    <row r="1033">
      <c r="A1033" s="400"/>
      <c r="B1033" s="160"/>
      <c r="C1033" s="160"/>
      <c r="D1033" s="401"/>
      <c r="E1033" s="414"/>
      <c r="F1033" s="414"/>
      <c r="G1033" s="160"/>
      <c r="H1033" s="160"/>
      <c r="I1033" s="160"/>
      <c r="J1033" s="10"/>
      <c r="K1033" s="497"/>
      <c r="L1033" s="497"/>
      <c r="M1033" s="497"/>
      <c r="N1033" s="498"/>
    </row>
    <row r="1034">
      <c r="A1034" s="400"/>
      <c r="B1034" s="160"/>
      <c r="C1034" s="160"/>
      <c r="D1034" s="401"/>
      <c r="E1034" s="414"/>
      <c r="F1034" s="414"/>
      <c r="G1034" s="160"/>
      <c r="H1034" s="160"/>
      <c r="I1034" s="160"/>
      <c r="J1034" s="10"/>
      <c r="K1034" s="497"/>
      <c r="L1034" s="497"/>
      <c r="M1034" s="497"/>
      <c r="N1034" s="498"/>
    </row>
    <row r="1035">
      <c r="A1035" s="400"/>
      <c r="B1035" s="160"/>
      <c r="C1035" s="160"/>
      <c r="D1035" s="401"/>
      <c r="E1035" s="414"/>
      <c r="F1035" s="414"/>
      <c r="G1035" s="160"/>
      <c r="H1035" s="160"/>
      <c r="I1035" s="160"/>
      <c r="J1035" s="10"/>
      <c r="K1035" s="497"/>
      <c r="L1035" s="497"/>
      <c r="M1035" s="497"/>
      <c r="N1035" s="498"/>
    </row>
    <row r="1036">
      <c r="A1036" s="400"/>
      <c r="B1036" s="160"/>
      <c r="C1036" s="160"/>
      <c r="D1036" s="401"/>
      <c r="E1036" s="414"/>
      <c r="F1036" s="414"/>
      <c r="G1036" s="160"/>
      <c r="H1036" s="160"/>
      <c r="I1036" s="160"/>
      <c r="J1036" s="10"/>
      <c r="K1036" s="497"/>
      <c r="L1036" s="497"/>
      <c r="M1036" s="497"/>
      <c r="N1036" s="498"/>
    </row>
    <row r="1037">
      <c r="A1037" s="400"/>
      <c r="B1037" s="160"/>
      <c r="C1037" s="160"/>
      <c r="D1037" s="401"/>
      <c r="E1037" s="414"/>
      <c r="F1037" s="414"/>
      <c r="G1037" s="160"/>
      <c r="H1037" s="160"/>
      <c r="I1037" s="160"/>
      <c r="J1037" s="10"/>
      <c r="K1037" s="497"/>
      <c r="L1037" s="497"/>
      <c r="M1037" s="497"/>
      <c r="N1037" s="498"/>
    </row>
    <row r="1038">
      <c r="A1038" s="400"/>
      <c r="B1038" s="160"/>
      <c r="C1038" s="160"/>
      <c r="D1038" s="401"/>
      <c r="E1038" s="414"/>
      <c r="F1038" s="414"/>
      <c r="G1038" s="160"/>
      <c r="H1038" s="160"/>
      <c r="I1038" s="160"/>
      <c r="J1038" s="10"/>
      <c r="K1038" s="497"/>
      <c r="L1038" s="497"/>
      <c r="M1038" s="497"/>
      <c r="N1038" s="498"/>
    </row>
    <row r="1039">
      <c r="A1039" s="400"/>
      <c r="B1039" s="160"/>
      <c r="C1039" s="160"/>
      <c r="D1039" s="401"/>
      <c r="E1039" s="414"/>
      <c r="F1039" s="414"/>
      <c r="G1039" s="160"/>
      <c r="H1039" s="160"/>
      <c r="I1039" s="160"/>
      <c r="J1039" s="10"/>
      <c r="K1039" s="497"/>
      <c r="L1039" s="497"/>
      <c r="M1039" s="497"/>
      <c r="N1039" s="498"/>
    </row>
    <row r="1040">
      <c r="A1040" s="400"/>
      <c r="B1040" s="160"/>
      <c r="C1040" s="160"/>
      <c r="D1040" s="401"/>
      <c r="E1040" s="414"/>
      <c r="F1040" s="414"/>
      <c r="G1040" s="160"/>
      <c r="H1040" s="160"/>
      <c r="I1040" s="160"/>
      <c r="J1040" s="10"/>
      <c r="K1040" s="497"/>
      <c r="L1040" s="497"/>
      <c r="M1040" s="497"/>
      <c r="N1040" s="498"/>
    </row>
    <row r="1041">
      <c r="A1041" s="400"/>
      <c r="B1041" s="160"/>
      <c r="C1041" s="160"/>
      <c r="D1041" s="401"/>
      <c r="E1041" s="414"/>
      <c r="F1041" s="414"/>
      <c r="G1041" s="160"/>
      <c r="H1041" s="160"/>
      <c r="I1041" s="160"/>
      <c r="J1041" s="10"/>
      <c r="K1041" s="497"/>
      <c r="L1041" s="497"/>
      <c r="M1041" s="497"/>
      <c r="N1041" s="498"/>
    </row>
    <row r="1042">
      <c r="A1042" s="400"/>
      <c r="B1042" s="160"/>
      <c r="C1042" s="160"/>
      <c r="D1042" s="401"/>
      <c r="E1042" s="414"/>
      <c r="F1042" s="414"/>
      <c r="G1042" s="160"/>
      <c r="H1042" s="160"/>
      <c r="I1042" s="160"/>
      <c r="J1042" s="10"/>
      <c r="K1042" s="497"/>
      <c r="L1042" s="497"/>
      <c r="M1042" s="497"/>
      <c r="N1042" s="498"/>
    </row>
    <row r="1043">
      <c r="A1043" s="400"/>
      <c r="B1043" s="160"/>
      <c r="C1043" s="160"/>
      <c r="D1043" s="401"/>
      <c r="E1043" s="414"/>
      <c r="F1043" s="414"/>
      <c r="G1043" s="160"/>
      <c r="H1043" s="160"/>
      <c r="I1043" s="160"/>
      <c r="J1043" s="10"/>
      <c r="K1043" s="497"/>
      <c r="L1043" s="497"/>
      <c r="M1043" s="497"/>
      <c r="N1043" s="498"/>
    </row>
    <row r="1044">
      <c r="A1044" s="400"/>
      <c r="B1044" s="160"/>
      <c r="C1044" s="160"/>
      <c r="D1044" s="401"/>
      <c r="E1044" s="414"/>
      <c r="F1044" s="414"/>
      <c r="G1044" s="160"/>
      <c r="H1044" s="160"/>
      <c r="I1044" s="160"/>
      <c r="J1044" s="10"/>
      <c r="K1044" s="497"/>
      <c r="L1044" s="497"/>
      <c r="M1044" s="497"/>
      <c r="N1044" s="498"/>
    </row>
    <row r="1045">
      <c r="A1045" s="400"/>
      <c r="B1045" s="160"/>
      <c r="C1045" s="160"/>
      <c r="D1045" s="401"/>
      <c r="E1045" s="414"/>
      <c r="F1045" s="414"/>
      <c r="G1045" s="160"/>
      <c r="H1045" s="160"/>
      <c r="I1045" s="160"/>
      <c r="J1045" s="10"/>
      <c r="K1045" s="497"/>
      <c r="L1045" s="497"/>
      <c r="M1045" s="497"/>
      <c r="N1045" s="498"/>
    </row>
    <row r="1046">
      <c r="A1046" s="400"/>
      <c r="B1046" s="160"/>
      <c r="C1046" s="160"/>
      <c r="D1046" s="401"/>
      <c r="E1046" s="414"/>
      <c r="F1046" s="414"/>
      <c r="G1046" s="160"/>
      <c r="H1046" s="160"/>
      <c r="I1046" s="160"/>
      <c r="J1046" s="10"/>
      <c r="K1046" s="497"/>
      <c r="L1046" s="497"/>
      <c r="M1046" s="497"/>
      <c r="N1046" s="498"/>
    </row>
    <row r="1047">
      <c r="A1047" s="400"/>
      <c r="B1047" s="160"/>
      <c r="C1047" s="160"/>
      <c r="D1047" s="401"/>
      <c r="E1047" s="414"/>
      <c r="F1047" s="414"/>
      <c r="G1047" s="160"/>
      <c r="H1047" s="160"/>
      <c r="I1047" s="160"/>
      <c r="J1047" s="10"/>
      <c r="K1047" s="497"/>
      <c r="L1047" s="497"/>
      <c r="M1047" s="497"/>
      <c r="N1047" s="498"/>
    </row>
    <row r="1048">
      <c r="A1048" s="400"/>
      <c r="B1048" s="160"/>
      <c r="C1048" s="160"/>
      <c r="D1048" s="401"/>
      <c r="E1048" s="414"/>
      <c r="F1048" s="414"/>
      <c r="G1048" s="160"/>
      <c r="H1048" s="160"/>
      <c r="I1048" s="160"/>
      <c r="J1048" s="10"/>
      <c r="K1048" s="497"/>
      <c r="L1048" s="497"/>
      <c r="M1048" s="497"/>
      <c r="N1048" s="498"/>
    </row>
    <row r="1049">
      <c r="A1049" s="400"/>
      <c r="B1049" s="160"/>
      <c r="C1049" s="160"/>
      <c r="D1049" s="401"/>
      <c r="E1049" s="414"/>
      <c r="F1049" s="414"/>
      <c r="G1049" s="160"/>
      <c r="H1049" s="160"/>
      <c r="I1049" s="160"/>
      <c r="J1049" s="10"/>
      <c r="K1049" s="497"/>
      <c r="L1049" s="497"/>
      <c r="M1049" s="497"/>
      <c r="N1049" s="498"/>
    </row>
    <row r="1050">
      <c r="A1050" s="400"/>
      <c r="B1050" s="160"/>
      <c r="C1050" s="160"/>
      <c r="D1050" s="401"/>
      <c r="E1050" s="414"/>
      <c r="F1050" s="414"/>
      <c r="G1050" s="160"/>
      <c r="H1050" s="160"/>
      <c r="I1050" s="160"/>
      <c r="J1050" s="10"/>
      <c r="K1050" s="497"/>
      <c r="L1050" s="497"/>
      <c r="M1050" s="497"/>
      <c r="N1050" s="498"/>
    </row>
  </sheetData>
  <mergeCells count="23">
    <mergeCell ref="A1:J1"/>
    <mergeCell ref="A88:A102"/>
    <mergeCell ref="A103:A117"/>
    <mergeCell ref="A118:A131"/>
    <mergeCell ref="A179:A198"/>
    <mergeCell ref="A199:A212"/>
    <mergeCell ref="A213:A229"/>
    <mergeCell ref="A230:A246"/>
    <mergeCell ref="A247:A266"/>
    <mergeCell ref="A267:A282"/>
    <mergeCell ref="A283:A298"/>
    <mergeCell ref="A299:A317"/>
    <mergeCell ref="A318:A337"/>
    <mergeCell ref="A338:A354"/>
    <mergeCell ref="A476:A490"/>
    <mergeCell ref="A491:A508"/>
    <mergeCell ref="A355:A373"/>
    <mergeCell ref="A374:A392"/>
    <mergeCell ref="A393:A411"/>
    <mergeCell ref="A412:A428"/>
    <mergeCell ref="A429:A441"/>
    <mergeCell ref="A442:A458"/>
    <mergeCell ref="A459:A47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9.0"/>
    <col customWidth="1" min="2" max="2" width="33.38"/>
    <col customWidth="1" min="3" max="3" width="12.5"/>
    <col customWidth="1" min="4" max="4" width="11.63"/>
    <col customWidth="1" min="5" max="5" width="14.0"/>
    <col customWidth="1" min="6" max="6" width="14.25"/>
    <col customWidth="1" min="7" max="7" width="34.75"/>
    <col customWidth="1" min="8" max="8" width="19.13"/>
    <col customWidth="1" min="9" max="9" width="17.63"/>
    <col customWidth="1" min="10" max="10" width="47.25"/>
    <col customWidth="1" min="11" max="11" width="16.63"/>
    <col customWidth="1" min="12" max="12" width="15.25"/>
    <col customWidth="1" min="13" max="13" width="15.13"/>
    <col customWidth="1" min="14" max="14" width="15.88"/>
    <col customWidth="1" min="15" max="15" width="15.63"/>
  </cols>
  <sheetData>
    <row r="1">
      <c r="A1" s="415" t="s">
        <v>404</v>
      </c>
      <c r="K1" s="497"/>
      <c r="L1" s="497"/>
      <c r="M1" s="497"/>
      <c r="N1" s="498"/>
    </row>
    <row r="2">
      <c r="A2" s="4"/>
      <c r="B2" s="616"/>
      <c r="C2" s="617"/>
      <c r="D2" s="618"/>
      <c r="E2" s="619"/>
      <c r="F2" s="619"/>
      <c r="G2" s="616"/>
      <c r="H2" s="620"/>
      <c r="I2" s="620"/>
      <c r="J2" s="488"/>
      <c r="K2" s="497"/>
      <c r="L2" s="497"/>
      <c r="M2" s="497"/>
      <c r="N2" s="498"/>
    </row>
    <row r="3">
      <c r="A3" s="499" t="s">
        <v>1</v>
      </c>
      <c r="B3" s="417" t="s">
        <v>2</v>
      </c>
      <c r="C3" s="418" t="s">
        <v>3</v>
      </c>
      <c r="D3" s="419" t="s">
        <v>4</v>
      </c>
      <c r="E3" s="418" t="s">
        <v>5</v>
      </c>
      <c r="F3" s="418" t="s">
        <v>6</v>
      </c>
      <c r="G3" s="417" t="s">
        <v>7</v>
      </c>
      <c r="H3" s="420" t="s">
        <v>8</v>
      </c>
      <c r="I3" s="621" t="s">
        <v>9</v>
      </c>
      <c r="J3" s="422" t="s">
        <v>122</v>
      </c>
      <c r="K3" s="500" t="s">
        <v>11</v>
      </c>
      <c r="L3" s="501" t="s">
        <v>12</v>
      </c>
      <c r="M3" s="502" t="s">
        <v>13</v>
      </c>
      <c r="N3" s="503" t="s">
        <v>14</v>
      </c>
    </row>
    <row r="4">
      <c r="A4" s="22"/>
      <c r="B4" s="482" t="s">
        <v>405</v>
      </c>
      <c r="C4" s="622">
        <v>10.0</v>
      </c>
      <c r="D4" s="623">
        <v>0.5034722222222222</v>
      </c>
      <c r="E4" s="624"/>
      <c r="F4" s="625"/>
      <c r="G4" s="626" t="s">
        <v>406</v>
      </c>
      <c r="H4" s="627">
        <v>308.0</v>
      </c>
      <c r="I4" s="30">
        <v>-635.17</v>
      </c>
      <c r="J4" s="31"/>
      <c r="K4" s="504"/>
      <c r="L4" s="505"/>
      <c r="M4" s="505"/>
      <c r="N4" s="506"/>
    </row>
    <row r="5">
      <c r="A5" s="39"/>
      <c r="B5" s="628">
        <v>53799.0</v>
      </c>
      <c r="C5" s="622">
        <v>2.0</v>
      </c>
      <c r="D5" s="629">
        <v>0.6180555555555556</v>
      </c>
      <c r="E5" s="625"/>
      <c r="F5" s="625"/>
      <c r="G5" s="28" t="s">
        <v>28</v>
      </c>
      <c r="H5" s="29">
        <v>77.0</v>
      </c>
      <c r="I5" s="29">
        <f t="shared" ref="I5:I10" si="1">I4+H4</f>
        <v>-327.17</v>
      </c>
      <c r="J5" s="38"/>
      <c r="K5" s="504"/>
      <c r="L5" s="505"/>
      <c r="M5" s="505"/>
      <c r="N5" s="506"/>
    </row>
    <row r="6">
      <c r="A6" s="39"/>
      <c r="B6" s="36">
        <v>50033.0</v>
      </c>
      <c r="C6" s="24">
        <v>2.0</v>
      </c>
      <c r="D6" s="27">
        <v>0.6666666666666666</v>
      </c>
      <c r="E6" s="625"/>
      <c r="F6" s="625"/>
      <c r="G6" s="28" t="s">
        <v>407</v>
      </c>
      <c r="H6" s="29">
        <v>44.0</v>
      </c>
      <c r="I6" s="29">
        <f t="shared" si="1"/>
        <v>-250.17</v>
      </c>
      <c r="J6" s="44">
        <v>1.0</v>
      </c>
      <c r="K6" s="507"/>
      <c r="L6" s="508"/>
      <c r="M6" s="505"/>
      <c r="N6" s="506"/>
    </row>
    <row r="7">
      <c r="A7" s="39"/>
      <c r="B7" s="36">
        <v>53968.0</v>
      </c>
      <c r="C7" s="24">
        <v>2.0</v>
      </c>
      <c r="D7" s="27">
        <v>0.7083333333333334</v>
      </c>
      <c r="E7" s="625"/>
      <c r="F7" s="625"/>
      <c r="G7" s="28" t="s">
        <v>28</v>
      </c>
      <c r="H7" s="29">
        <v>77.0</v>
      </c>
      <c r="I7" s="29">
        <f t="shared" si="1"/>
        <v>-206.17</v>
      </c>
      <c r="J7" s="44"/>
      <c r="K7" s="507"/>
      <c r="L7" s="508"/>
      <c r="M7" s="505"/>
      <c r="N7" s="506"/>
    </row>
    <row r="8">
      <c r="A8" s="39"/>
      <c r="B8" s="36">
        <v>55266.0</v>
      </c>
      <c r="C8" s="24">
        <v>2.0</v>
      </c>
      <c r="D8" s="27">
        <v>0.7395833333333334</v>
      </c>
      <c r="E8" s="625"/>
      <c r="F8" s="625"/>
      <c r="G8" s="28" t="s">
        <v>21</v>
      </c>
      <c r="H8" s="29">
        <v>77.0</v>
      </c>
      <c r="I8" s="29">
        <f t="shared" si="1"/>
        <v>-129.17</v>
      </c>
      <c r="J8" s="44"/>
      <c r="K8" s="507"/>
      <c r="L8" s="508"/>
      <c r="M8" s="505"/>
      <c r="N8" s="506"/>
    </row>
    <row r="9">
      <c r="A9" s="39"/>
      <c r="B9" s="36">
        <v>53494.0</v>
      </c>
      <c r="C9" s="24">
        <v>4.0</v>
      </c>
      <c r="D9" s="27">
        <v>0.8333333333333334</v>
      </c>
      <c r="E9" s="625"/>
      <c r="F9" s="625"/>
      <c r="G9" s="28" t="s">
        <v>408</v>
      </c>
      <c r="H9" s="29">
        <f>44*2</f>
        <v>88</v>
      </c>
      <c r="I9" s="29">
        <f t="shared" si="1"/>
        <v>-52.17</v>
      </c>
      <c r="J9" s="44"/>
      <c r="K9" s="510">
        <f t="shared" ref="K9:L9" si="2">H10</f>
        <v>671</v>
      </c>
      <c r="L9" s="511">
        <f t="shared" si="2"/>
        <v>35.83</v>
      </c>
      <c r="M9" s="505"/>
      <c r="N9" s="506"/>
    </row>
    <row r="10">
      <c r="A10" s="39"/>
      <c r="B10" s="36"/>
      <c r="C10" s="24"/>
      <c r="D10" s="27"/>
      <c r="E10" s="625"/>
      <c r="F10" s="625"/>
      <c r="G10" s="28"/>
      <c r="H10" s="48">
        <f>SUM(H4:H9)</f>
        <v>671</v>
      </c>
      <c r="I10" s="509">
        <f t="shared" si="1"/>
        <v>35.83</v>
      </c>
      <c r="J10" s="44"/>
      <c r="K10" s="507"/>
      <c r="L10" s="508"/>
      <c r="M10" s="505"/>
      <c r="N10" s="506"/>
    </row>
    <row r="11">
      <c r="A11" s="39"/>
      <c r="B11" s="36"/>
      <c r="C11" s="24"/>
      <c r="D11" s="27"/>
      <c r="E11" s="625"/>
      <c r="F11" s="625"/>
      <c r="G11" s="28"/>
      <c r="H11" s="29"/>
      <c r="I11" s="56"/>
      <c r="J11" s="38"/>
      <c r="K11" s="504"/>
      <c r="L11" s="505"/>
      <c r="M11" s="505"/>
      <c r="N11" s="506"/>
    </row>
    <row r="12">
      <c r="A12" s="39">
        <v>45839.0</v>
      </c>
      <c r="B12" s="248">
        <v>54435.0</v>
      </c>
      <c r="C12" s="24">
        <v>2.0</v>
      </c>
      <c r="D12" s="27">
        <v>0.4583333333333333</v>
      </c>
      <c r="E12" s="625"/>
      <c r="F12" s="625"/>
      <c r="G12" s="28" t="s">
        <v>28</v>
      </c>
      <c r="H12" s="29">
        <v>77.0</v>
      </c>
      <c r="I12" s="58">
        <v>-635.17</v>
      </c>
      <c r="J12" s="31"/>
      <c r="K12" s="504"/>
      <c r="L12" s="505"/>
      <c r="M12" s="505"/>
      <c r="N12" s="506"/>
    </row>
    <row r="13">
      <c r="A13" s="39"/>
      <c r="B13" s="36" t="s">
        <v>409</v>
      </c>
      <c r="C13" s="24">
        <v>10.0</v>
      </c>
      <c r="D13" s="27">
        <v>0.5034722222222222</v>
      </c>
      <c r="E13" s="625"/>
      <c r="F13" s="625"/>
      <c r="G13" s="626" t="s">
        <v>406</v>
      </c>
      <c r="H13" s="627">
        <v>308.0</v>
      </c>
      <c r="I13" s="627">
        <f t="shared" ref="I13:I16" si="3">I12+H12</f>
        <v>-558.17</v>
      </c>
      <c r="J13" s="38"/>
      <c r="K13" s="504"/>
      <c r="L13" s="505"/>
      <c r="M13" s="505"/>
      <c r="N13" s="506"/>
    </row>
    <row r="14">
      <c r="A14" s="39"/>
      <c r="B14" s="36">
        <v>55410.0</v>
      </c>
      <c r="C14" s="24">
        <v>2.0</v>
      </c>
      <c r="D14" s="27">
        <v>0.6770833333333334</v>
      </c>
      <c r="E14" s="625"/>
      <c r="F14" s="625"/>
      <c r="G14" s="28" t="s">
        <v>34</v>
      </c>
      <c r="H14" s="29">
        <v>44.0</v>
      </c>
      <c r="I14" s="627">
        <f t="shared" si="3"/>
        <v>-250.17</v>
      </c>
      <c r="J14" s="44">
        <v>2.0</v>
      </c>
      <c r="K14" s="504"/>
      <c r="L14" s="505"/>
      <c r="M14" s="505"/>
      <c r="N14" s="506"/>
    </row>
    <row r="15">
      <c r="A15" s="39"/>
      <c r="B15" s="36">
        <v>55290.0</v>
      </c>
      <c r="C15" s="24">
        <v>5.0</v>
      </c>
      <c r="D15" s="27">
        <v>0.7916666666666666</v>
      </c>
      <c r="E15" s="625"/>
      <c r="F15" s="625"/>
      <c r="G15" s="28" t="s">
        <v>21</v>
      </c>
      <c r="H15" s="29">
        <v>310.0</v>
      </c>
      <c r="I15" s="627">
        <f t="shared" si="3"/>
        <v>-206.17</v>
      </c>
      <c r="J15" s="38"/>
      <c r="K15" s="504"/>
      <c r="L15" s="505"/>
      <c r="M15" s="505"/>
      <c r="N15" s="506"/>
    </row>
    <row r="16">
      <c r="A16" s="39"/>
      <c r="B16" s="36"/>
      <c r="C16" s="24"/>
      <c r="D16" s="27"/>
      <c r="E16" s="625"/>
      <c r="F16" s="625"/>
      <c r="G16" s="28"/>
      <c r="H16" s="48">
        <f>SUM(H12:H15)</f>
        <v>739</v>
      </c>
      <c r="I16" s="509">
        <f t="shared" si="3"/>
        <v>103.83</v>
      </c>
      <c r="J16" s="44"/>
      <c r="K16" s="504"/>
      <c r="L16" s="505"/>
      <c r="M16" s="514">
        <f t="shared" ref="M16:N16" si="4">H16</f>
        <v>739</v>
      </c>
      <c r="N16" s="506">
        <f t="shared" si="4"/>
        <v>103.83</v>
      </c>
    </row>
    <row r="17">
      <c r="A17" s="39"/>
      <c r="B17" s="36"/>
      <c r="C17" s="24"/>
      <c r="D17" s="27"/>
      <c r="E17" s="625"/>
      <c r="F17" s="625"/>
      <c r="G17" s="28"/>
      <c r="H17" s="29"/>
      <c r="I17" s="58"/>
      <c r="J17" s="38"/>
      <c r="K17" s="504"/>
      <c r="L17" s="505"/>
      <c r="M17" s="505"/>
      <c r="N17" s="506"/>
    </row>
    <row r="18">
      <c r="A18" s="71"/>
      <c r="B18" s="72"/>
      <c r="C18" s="73"/>
      <c r="D18" s="74"/>
      <c r="E18" s="630"/>
      <c r="F18" s="630"/>
      <c r="G18" s="75"/>
      <c r="H18" s="76"/>
      <c r="I18" s="631"/>
      <c r="J18" s="77"/>
      <c r="K18" s="519"/>
      <c r="L18" s="520"/>
      <c r="M18" s="520"/>
      <c r="N18" s="521"/>
    </row>
    <row r="19">
      <c r="A19" s="81"/>
      <c r="B19" s="82" t="s">
        <v>410</v>
      </c>
      <c r="C19" s="83">
        <v>10.0</v>
      </c>
      <c r="D19" s="84">
        <v>0.3333333333333333</v>
      </c>
      <c r="E19" s="632"/>
      <c r="F19" s="632"/>
      <c r="G19" s="85" t="s">
        <v>411</v>
      </c>
      <c r="H19" s="158">
        <v>509.0</v>
      </c>
      <c r="I19" s="30">
        <v>-635.17</v>
      </c>
      <c r="J19" s="87"/>
      <c r="K19" s="504"/>
      <c r="L19" s="505"/>
      <c r="M19" s="505"/>
      <c r="N19" s="506"/>
    </row>
    <row r="20">
      <c r="A20" s="39"/>
      <c r="B20" s="94">
        <v>54431.0</v>
      </c>
      <c r="C20" s="57">
        <v>3.0</v>
      </c>
      <c r="D20" s="63">
        <v>0.6006944444444444</v>
      </c>
      <c r="E20" s="633"/>
      <c r="F20" s="633"/>
      <c r="G20" s="64" t="s">
        <v>28</v>
      </c>
      <c r="H20" s="29">
        <v>77.0</v>
      </c>
      <c r="I20" s="107">
        <f t="shared" ref="I20:I22" si="5">I19+H19</f>
        <v>-126.17</v>
      </c>
      <c r="J20" s="38"/>
      <c r="K20" s="504"/>
      <c r="L20" s="505"/>
      <c r="M20" s="505"/>
      <c r="N20" s="506"/>
    </row>
    <row r="21">
      <c r="A21" s="39"/>
      <c r="B21" s="94">
        <v>51812.0</v>
      </c>
      <c r="C21" s="57">
        <v>4.0</v>
      </c>
      <c r="D21" s="63">
        <v>0.6979166666666666</v>
      </c>
      <c r="E21" s="633"/>
      <c r="F21" s="633"/>
      <c r="G21" s="64" t="s">
        <v>55</v>
      </c>
      <c r="H21" s="29">
        <v>362.0</v>
      </c>
      <c r="I21" s="107">
        <f t="shared" si="5"/>
        <v>-49.17</v>
      </c>
      <c r="J21" s="38"/>
      <c r="K21" s="504"/>
      <c r="L21" s="505"/>
      <c r="M21" s="505"/>
      <c r="N21" s="506"/>
    </row>
    <row r="22">
      <c r="A22" s="39"/>
      <c r="B22" s="94"/>
      <c r="C22" s="57"/>
      <c r="D22" s="63"/>
      <c r="E22" s="633"/>
      <c r="F22" s="633"/>
      <c r="G22" s="64"/>
      <c r="H22" s="634">
        <f>SUM(H19:H21)</f>
        <v>948</v>
      </c>
      <c r="I22" s="523">
        <f t="shared" si="5"/>
        <v>312.83</v>
      </c>
      <c r="J22" s="44">
        <v>1.0</v>
      </c>
      <c r="K22" s="524">
        <f t="shared" ref="K22:L22" si="6">K9+H22</f>
        <v>1619</v>
      </c>
      <c r="L22" s="514">
        <f t="shared" si="6"/>
        <v>348.66</v>
      </c>
      <c r="M22" s="505"/>
      <c r="N22" s="506"/>
    </row>
    <row r="23">
      <c r="A23" s="39"/>
      <c r="B23" s="102"/>
      <c r="C23" s="103"/>
      <c r="D23" s="104"/>
      <c r="E23" s="635"/>
      <c r="F23" s="635"/>
      <c r="G23" s="105"/>
      <c r="H23" s="106"/>
      <c r="I23" s="221"/>
      <c r="J23" s="44"/>
      <c r="K23" s="504"/>
      <c r="L23" s="505"/>
      <c r="M23" s="505"/>
      <c r="N23" s="506"/>
    </row>
    <row r="24">
      <c r="A24" s="39">
        <v>45840.0</v>
      </c>
      <c r="B24" s="36"/>
      <c r="C24" s="24"/>
      <c r="D24" s="27"/>
      <c r="E24" s="625"/>
      <c r="F24" s="625"/>
      <c r="G24" s="28"/>
      <c r="H24" s="29"/>
      <c r="I24" s="56"/>
      <c r="J24" s="38"/>
      <c r="K24" s="504"/>
      <c r="L24" s="505"/>
      <c r="M24" s="505"/>
      <c r="N24" s="506"/>
    </row>
    <row r="25">
      <c r="A25" s="39"/>
      <c r="B25" s="36" t="s">
        <v>412</v>
      </c>
      <c r="C25" s="57">
        <v>10.0</v>
      </c>
      <c r="D25" s="27">
        <v>0.3333333333333333</v>
      </c>
      <c r="E25" s="625"/>
      <c r="F25" s="625"/>
      <c r="G25" s="28" t="s">
        <v>411</v>
      </c>
      <c r="H25" s="29">
        <v>509.0</v>
      </c>
      <c r="I25" s="58">
        <v>-635.17</v>
      </c>
      <c r="J25" s="31"/>
      <c r="K25" s="504"/>
      <c r="L25" s="505"/>
      <c r="M25" s="505"/>
      <c r="N25" s="506"/>
    </row>
    <row r="26">
      <c r="A26" s="39"/>
      <c r="B26" s="222">
        <v>53413.0</v>
      </c>
      <c r="C26" s="256">
        <v>4.0</v>
      </c>
      <c r="D26" s="636">
        <v>0.5729166666666666</v>
      </c>
      <c r="E26" s="637"/>
      <c r="F26" s="637"/>
      <c r="G26" s="638" t="s">
        <v>52</v>
      </c>
      <c r="H26" s="311">
        <v>40.0</v>
      </c>
      <c r="I26" s="579">
        <f t="shared" ref="I26:I29" si="7">I25+H25</f>
        <v>-126.17</v>
      </c>
      <c r="J26" s="577" t="s">
        <v>413</v>
      </c>
      <c r="K26" s="504"/>
      <c r="L26" s="505"/>
      <c r="M26" s="505"/>
      <c r="N26" s="506"/>
    </row>
    <row r="27">
      <c r="A27" s="39"/>
      <c r="B27" s="36">
        <v>54788.0</v>
      </c>
      <c r="C27" s="24">
        <v>2.0</v>
      </c>
      <c r="D27" s="27">
        <v>0.625</v>
      </c>
      <c r="E27" s="633"/>
      <c r="F27" s="633"/>
      <c r="G27" s="64" t="s">
        <v>28</v>
      </c>
      <c r="H27" s="29">
        <v>77.0</v>
      </c>
      <c r="I27" s="177">
        <f t="shared" si="7"/>
        <v>-86.17</v>
      </c>
      <c r="J27" s="44">
        <v>2.0</v>
      </c>
      <c r="K27" s="504"/>
      <c r="L27" s="505"/>
      <c r="M27" s="505"/>
      <c r="N27" s="506"/>
    </row>
    <row r="28">
      <c r="A28" s="39"/>
      <c r="B28" s="36">
        <v>50556.0</v>
      </c>
      <c r="C28" s="24">
        <v>2.0</v>
      </c>
      <c r="D28" s="27">
        <v>0.6979166666666666</v>
      </c>
      <c r="E28" s="625"/>
      <c r="F28" s="625"/>
      <c r="G28" s="28" t="s">
        <v>34</v>
      </c>
      <c r="H28" s="29">
        <v>44.0</v>
      </c>
      <c r="I28" s="177">
        <f t="shared" si="7"/>
        <v>-9.17</v>
      </c>
      <c r="J28" s="38"/>
      <c r="K28" s="504"/>
      <c r="L28" s="505"/>
      <c r="M28" s="505"/>
      <c r="N28" s="506"/>
    </row>
    <row r="29">
      <c r="A29" s="39"/>
      <c r="B29" s="40"/>
      <c r="C29" s="41"/>
      <c r="D29" s="42"/>
      <c r="E29" s="639"/>
      <c r="F29" s="639"/>
      <c r="G29" s="43"/>
      <c r="H29" s="67">
        <f>SUM(H25:H28)</f>
        <v>670</v>
      </c>
      <c r="I29" s="378">
        <f t="shared" si="7"/>
        <v>34.83</v>
      </c>
      <c r="J29" s="44"/>
      <c r="K29" s="504"/>
      <c r="L29" s="505"/>
      <c r="M29" s="514">
        <f t="shared" ref="M29:N29" si="8">M16+H29</f>
        <v>1409</v>
      </c>
      <c r="N29" s="506">
        <f t="shared" si="8"/>
        <v>138.66</v>
      </c>
    </row>
    <row r="30">
      <c r="A30" s="39"/>
      <c r="B30" s="40"/>
      <c r="C30" s="41"/>
      <c r="D30" s="42"/>
      <c r="E30" s="639"/>
      <c r="F30" s="639"/>
      <c r="G30" s="43"/>
      <c r="H30" s="67"/>
      <c r="I30" s="122"/>
      <c r="J30" s="44"/>
      <c r="K30" s="504"/>
      <c r="L30" s="505"/>
      <c r="M30" s="505"/>
      <c r="N30" s="506"/>
    </row>
    <row r="31">
      <c r="A31" s="71"/>
      <c r="B31" s="72"/>
      <c r="C31" s="73"/>
      <c r="D31" s="74"/>
      <c r="E31" s="630"/>
      <c r="F31" s="630"/>
      <c r="G31" s="75"/>
      <c r="H31" s="76"/>
      <c r="I31" s="123"/>
      <c r="J31" s="77"/>
      <c r="K31" s="519"/>
      <c r="L31" s="520"/>
      <c r="M31" s="520"/>
      <c r="N31" s="521"/>
    </row>
    <row r="32">
      <c r="A32" s="81"/>
      <c r="B32" s="124">
        <v>54892.0</v>
      </c>
      <c r="C32" s="125">
        <v>2.0</v>
      </c>
      <c r="D32" s="84">
        <v>0.5</v>
      </c>
      <c r="E32" s="632"/>
      <c r="F32" s="632"/>
      <c r="G32" s="85" t="s">
        <v>414</v>
      </c>
      <c r="H32" s="158">
        <v>81.0</v>
      </c>
      <c r="I32" s="30">
        <v>-635.17</v>
      </c>
      <c r="J32" s="270"/>
      <c r="K32" s="504"/>
      <c r="L32" s="505"/>
      <c r="M32" s="505"/>
      <c r="N32" s="506"/>
    </row>
    <row r="33">
      <c r="A33" s="39"/>
      <c r="B33" s="36">
        <v>55171.0</v>
      </c>
      <c r="C33" s="24">
        <v>2.0</v>
      </c>
      <c r="D33" s="27">
        <v>0.5416666666666666</v>
      </c>
      <c r="E33" s="625"/>
      <c r="F33" s="625"/>
      <c r="G33" s="28" t="s">
        <v>87</v>
      </c>
      <c r="H33" s="29">
        <v>44.0</v>
      </c>
      <c r="I33" s="107">
        <f t="shared" ref="I33:I36" si="9">I32+H32</f>
        <v>-554.17</v>
      </c>
      <c r="J33" s="44"/>
      <c r="K33" s="504"/>
      <c r="L33" s="505"/>
      <c r="M33" s="505"/>
      <c r="N33" s="506"/>
    </row>
    <row r="34">
      <c r="A34" s="39"/>
      <c r="B34" s="36">
        <v>53234.0</v>
      </c>
      <c r="C34" s="24">
        <v>2.0</v>
      </c>
      <c r="D34" s="27">
        <v>0.6041666666666666</v>
      </c>
      <c r="E34" s="625"/>
      <c r="F34" s="625"/>
      <c r="G34" s="28" t="s">
        <v>28</v>
      </c>
      <c r="H34" s="29">
        <v>77.0</v>
      </c>
      <c r="I34" s="107">
        <f t="shared" si="9"/>
        <v>-510.17</v>
      </c>
      <c r="J34" s="44"/>
      <c r="K34" s="504"/>
      <c r="L34" s="505"/>
      <c r="M34" s="505"/>
      <c r="N34" s="506"/>
    </row>
    <row r="35">
      <c r="A35" s="39"/>
      <c r="B35" s="36">
        <v>55438.0</v>
      </c>
      <c r="C35" s="24">
        <v>13.0</v>
      </c>
      <c r="D35" s="27">
        <v>0.7083333333333334</v>
      </c>
      <c r="E35" s="625"/>
      <c r="F35" s="625"/>
      <c r="G35" s="28" t="s">
        <v>415</v>
      </c>
      <c r="H35" s="29">
        <v>509.0</v>
      </c>
      <c r="I35" s="107">
        <f t="shared" si="9"/>
        <v>-433.17</v>
      </c>
      <c r="J35" s="44">
        <v>1.0</v>
      </c>
      <c r="K35" s="504"/>
      <c r="L35" s="505"/>
      <c r="M35" s="505"/>
      <c r="N35" s="506"/>
    </row>
    <row r="36">
      <c r="A36" s="39"/>
      <c r="B36" s="36"/>
      <c r="C36" s="24"/>
      <c r="D36" s="27"/>
      <c r="E36" s="625"/>
      <c r="F36" s="625"/>
      <c r="G36" s="28"/>
      <c r="H36" s="48">
        <f>SUM(H32:H35)</f>
        <v>711</v>
      </c>
      <c r="I36" s="523">
        <f t="shared" si="9"/>
        <v>75.83</v>
      </c>
      <c r="J36" s="44"/>
      <c r="K36" s="524">
        <f t="shared" ref="K36:L36" si="10">K22+H36</f>
        <v>2330</v>
      </c>
      <c r="L36" s="514">
        <f t="shared" si="10"/>
        <v>424.49</v>
      </c>
      <c r="M36" s="505"/>
      <c r="N36" s="506"/>
    </row>
    <row r="37">
      <c r="A37" s="39"/>
      <c r="B37" s="36"/>
      <c r="C37" s="24"/>
      <c r="D37" s="27"/>
      <c r="E37" s="625"/>
      <c r="F37" s="625"/>
      <c r="G37" s="28"/>
      <c r="H37" s="48"/>
      <c r="I37" s="107"/>
      <c r="J37" s="44"/>
      <c r="K37" s="504"/>
      <c r="L37" s="505"/>
      <c r="M37" s="505"/>
      <c r="N37" s="506"/>
    </row>
    <row r="38">
      <c r="A38" s="39"/>
      <c r="B38" s="628"/>
      <c r="C38" s="622"/>
      <c r="D38" s="623"/>
      <c r="E38" s="625"/>
      <c r="F38" s="625"/>
      <c r="G38" s="626"/>
      <c r="H38" s="627"/>
      <c r="I38" s="129"/>
      <c r="J38" s="133"/>
      <c r="K38" s="504"/>
      <c r="L38" s="505"/>
      <c r="M38" s="505"/>
      <c r="N38" s="506"/>
    </row>
    <row r="39">
      <c r="A39" s="39"/>
      <c r="B39" s="36">
        <v>53829.0</v>
      </c>
      <c r="C39" s="622">
        <v>3.0</v>
      </c>
      <c r="D39" s="623">
        <v>0.3333333333333333</v>
      </c>
      <c r="E39" s="625"/>
      <c r="F39" s="625"/>
      <c r="G39" s="626" t="s">
        <v>28</v>
      </c>
      <c r="H39" s="29">
        <v>77.0</v>
      </c>
      <c r="I39" s="30">
        <v>-635.17</v>
      </c>
      <c r="J39" s="117"/>
      <c r="K39" s="504"/>
      <c r="L39" s="505"/>
      <c r="M39" s="505"/>
      <c r="N39" s="506"/>
    </row>
    <row r="40">
      <c r="A40" s="39">
        <v>45841.0</v>
      </c>
      <c r="B40" s="628">
        <v>53029.0</v>
      </c>
      <c r="C40" s="622">
        <v>3.0</v>
      </c>
      <c r="D40" s="623">
        <v>0.4131944444444444</v>
      </c>
      <c r="E40" s="625"/>
      <c r="F40" s="625"/>
      <c r="G40" s="626" t="s">
        <v>21</v>
      </c>
      <c r="H40" s="29">
        <v>77.0</v>
      </c>
      <c r="I40" s="129">
        <f t="shared" ref="I40:I44" si="11">I39+H39</f>
        <v>-558.17</v>
      </c>
      <c r="J40" s="44"/>
      <c r="K40" s="504"/>
      <c r="L40" s="505"/>
      <c r="M40" s="505"/>
      <c r="N40" s="506"/>
    </row>
    <row r="41">
      <c r="A41" s="39"/>
      <c r="B41" s="628">
        <v>50034.0</v>
      </c>
      <c r="C41" s="622">
        <v>2.0</v>
      </c>
      <c r="D41" s="623">
        <v>0.5069444444444444</v>
      </c>
      <c r="E41" s="625"/>
      <c r="F41" s="625"/>
      <c r="G41" s="626" t="s">
        <v>16</v>
      </c>
      <c r="H41" s="29">
        <v>77.0</v>
      </c>
      <c r="I41" s="129">
        <f t="shared" si="11"/>
        <v>-481.17</v>
      </c>
      <c r="J41" s="44">
        <v>2.0</v>
      </c>
      <c r="K41" s="504"/>
      <c r="L41" s="505"/>
      <c r="M41" s="505"/>
      <c r="N41" s="506"/>
    </row>
    <row r="42">
      <c r="A42" s="39"/>
      <c r="B42" s="628">
        <v>51273.0</v>
      </c>
      <c r="C42" s="622">
        <v>2.0</v>
      </c>
      <c r="D42" s="623">
        <v>0.6875</v>
      </c>
      <c r="E42" s="625"/>
      <c r="F42" s="625"/>
      <c r="G42" s="626" t="s">
        <v>28</v>
      </c>
      <c r="H42" s="29">
        <v>77.0</v>
      </c>
      <c r="I42" s="129">
        <f t="shared" si="11"/>
        <v>-404.17</v>
      </c>
      <c r="J42" s="44"/>
      <c r="K42" s="504"/>
      <c r="L42" s="505"/>
      <c r="M42" s="505"/>
      <c r="N42" s="506"/>
    </row>
    <row r="43">
      <c r="A43" s="39"/>
      <c r="B43" s="628">
        <v>53163.0</v>
      </c>
      <c r="C43" s="622">
        <v>5.0</v>
      </c>
      <c r="D43" s="623">
        <v>0.7361111111111112</v>
      </c>
      <c r="E43" s="625"/>
      <c r="F43" s="625"/>
      <c r="G43" s="626" t="s">
        <v>21</v>
      </c>
      <c r="H43" s="29">
        <v>310.0</v>
      </c>
      <c r="I43" s="129">
        <f t="shared" si="11"/>
        <v>-327.17</v>
      </c>
      <c r="J43" s="44"/>
      <c r="K43" s="504"/>
      <c r="L43" s="505"/>
      <c r="M43" s="505"/>
      <c r="N43" s="506"/>
    </row>
    <row r="44">
      <c r="A44" s="39"/>
      <c r="B44" s="628"/>
      <c r="C44" s="622"/>
      <c r="D44" s="623"/>
      <c r="E44" s="625"/>
      <c r="F44" s="625"/>
      <c r="G44" s="626"/>
      <c r="H44" s="48">
        <f>SUM(H39:H43)</f>
        <v>618</v>
      </c>
      <c r="I44" s="455">
        <f t="shared" si="11"/>
        <v>-17.17</v>
      </c>
      <c r="J44" s="44"/>
      <c r="K44" s="504"/>
      <c r="L44" s="505"/>
      <c r="M44" s="514">
        <f t="shared" ref="M44:N44" si="12">M29+H44</f>
        <v>2027</v>
      </c>
      <c r="N44" s="506">
        <f t="shared" si="12"/>
        <v>121.49</v>
      </c>
    </row>
    <row r="45">
      <c r="A45" s="39"/>
      <c r="B45" s="628"/>
      <c r="C45" s="622"/>
      <c r="D45" s="623"/>
      <c r="E45" s="625"/>
      <c r="F45" s="625"/>
      <c r="G45" s="626"/>
      <c r="H45" s="29"/>
      <c r="I45" s="129"/>
      <c r="J45" s="44"/>
      <c r="K45" s="504"/>
      <c r="L45" s="505"/>
      <c r="M45" s="505"/>
      <c r="N45" s="506"/>
    </row>
    <row r="46">
      <c r="A46" s="71"/>
      <c r="B46" s="141"/>
      <c r="C46" s="142"/>
      <c r="D46" s="143"/>
      <c r="E46" s="640"/>
      <c r="F46" s="640"/>
      <c r="G46" s="144"/>
      <c r="H46" s="145"/>
      <c r="I46" s="146"/>
      <c r="J46" s="77"/>
      <c r="K46" s="519"/>
      <c r="L46" s="520"/>
      <c r="M46" s="520"/>
      <c r="N46" s="521"/>
    </row>
    <row r="47">
      <c r="A47" s="81"/>
      <c r="B47" s="124">
        <v>54496.0</v>
      </c>
      <c r="C47" s="125">
        <v>5.0</v>
      </c>
      <c r="D47" s="84">
        <v>0.15625</v>
      </c>
      <c r="E47" s="632"/>
      <c r="F47" s="632"/>
      <c r="G47" s="85" t="s">
        <v>20</v>
      </c>
      <c r="H47" s="158">
        <v>362.0</v>
      </c>
      <c r="I47" s="30">
        <v>-635.17</v>
      </c>
      <c r="J47" s="87"/>
      <c r="K47" s="526"/>
      <c r="L47" s="527"/>
      <c r="M47" s="527"/>
      <c r="N47" s="528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</row>
    <row r="48">
      <c r="A48" s="39"/>
      <c r="B48" s="36">
        <v>50267.0</v>
      </c>
      <c r="C48" s="24">
        <v>5.0</v>
      </c>
      <c r="D48" s="27">
        <v>0.21875</v>
      </c>
      <c r="E48" s="625"/>
      <c r="F48" s="625"/>
      <c r="G48" s="28" t="s">
        <v>21</v>
      </c>
      <c r="H48" s="29">
        <v>310.0</v>
      </c>
      <c r="I48" s="177">
        <f t="shared" ref="I48:I51" si="13">I47+H47</f>
        <v>-273.17</v>
      </c>
      <c r="J48" s="31"/>
      <c r="K48" s="504"/>
      <c r="L48" s="505"/>
      <c r="M48" s="505"/>
      <c r="N48" s="506"/>
    </row>
    <row r="49">
      <c r="A49" s="39"/>
      <c r="B49" s="628">
        <v>52751.0</v>
      </c>
      <c r="C49" s="622">
        <v>4.0</v>
      </c>
      <c r="D49" s="623">
        <v>0.3333333333333333</v>
      </c>
      <c r="E49" s="625"/>
      <c r="F49" s="625"/>
      <c r="G49" s="626" t="s">
        <v>26</v>
      </c>
      <c r="H49" s="627">
        <v>154.0</v>
      </c>
      <c r="I49" s="177">
        <f t="shared" si="13"/>
        <v>36.83</v>
      </c>
      <c r="J49" s="44"/>
      <c r="K49" s="504"/>
      <c r="L49" s="505"/>
      <c r="M49" s="505"/>
      <c r="N49" s="506"/>
    </row>
    <row r="50">
      <c r="A50" s="39"/>
      <c r="B50" s="628">
        <v>54470.0</v>
      </c>
      <c r="C50" s="622">
        <v>3.0</v>
      </c>
      <c r="D50" s="623">
        <v>0.4166666666666667</v>
      </c>
      <c r="E50" s="625"/>
      <c r="F50" s="625"/>
      <c r="G50" s="28" t="s">
        <v>21</v>
      </c>
      <c r="H50" s="627">
        <v>77.0</v>
      </c>
      <c r="I50" s="177">
        <f t="shared" si="13"/>
        <v>190.83</v>
      </c>
      <c r="J50" s="44">
        <v>1.0</v>
      </c>
      <c r="K50" s="504"/>
      <c r="L50" s="505"/>
      <c r="M50" s="505"/>
      <c r="N50" s="506"/>
    </row>
    <row r="51">
      <c r="A51" s="39"/>
      <c r="B51" s="641"/>
      <c r="C51" s="642"/>
      <c r="D51" s="643"/>
      <c r="E51" s="635"/>
      <c r="F51" s="635"/>
      <c r="G51" s="644"/>
      <c r="H51" s="645">
        <f>SUM(H47:H50)</f>
        <v>903</v>
      </c>
      <c r="I51" s="378">
        <f t="shared" si="13"/>
        <v>267.83</v>
      </c>
      <c r="J51" s="44"/>
      <c r="K51" s="530">
        <f t="shared" ref="K51:L51" si="14">K36+H51</f>
        <v>3233</v>
      </c>
      <c r="L51" s="531">
        <f t="shared" si="14"/>
        <v>692.32</v>
      </c>
      <c r="M51" s="505"/>
      <c r="N51" s="506"/>
    </row>
    <row r="52">
      <c r="A52" s="39"/>
      <c r="B52" s="628"/>
      <c r="C52" s="622"/>
      <c r="D52" s="623"/>
      <c r="E52" s="625"/>
      <c r="F52" s="625"/>
      <c r="G52" s="626"/>
      <c r="H52" s="627"/>
      <c r="I52" s="177"/>
      <c r="J52" s="155"/>
      <c r="K52" s="504"/>
      <c r="L52" s="505"/>
      <c r="M52" s="505"/>
      <c r="N52" s="506"/>
    </row>
    <row r="53">
      <c r="A53" s="39">
        <v>45842.0</v>
      </c>
      <c r="B53" s="36">
        <v>54486.0</v>
      </c>
      <c r="C53" s="622">
        <v>8.0</v>
      </c>
      <c r="D53" s="646">
        <v>0.3090277777777778</v>
      </c>
      <c r="E53" s="625"/>
      <c r="F53" s="625"/>
      <c r="G53" s="626" t="s">
        <v>28</v>
      </c>
      <c r="H53" s="627">
        <v>310.0</v>
      </c>
      <c r="I53" s="30">
        <v>-635.17</v>
      </c>
      <c r="J53" s="44"/>
      <c r="K53" s="504"/>
      <c r="L53" s="505"/>
      <c r="M53" s="505"/>
      <c r="N53" s="506"/>
    </row>
    <row r="54">
      <c r="A54" s="39"/>
      <c r="B54" s="36">
        <v>55146.0</v>
      </c>
      <c r="C54" s="24">
        <v>2.0</v>
      </c>
      <c r="D54" s="26">
        <v>0.375</v>
      </c>
      <c r="E54" s="625"/>
      <c r="F54" s="625"/>
      <c r="G54" s="28" t="s">
        <v>416</v>
      </c>
      <c r="H54" s="29">
        <v>88.0</v>
      </c>
      <c r="I54" s="107">
        <f t="shared" ref="I54:I59" si="15">I53+H53</f>
        <v>-325.17</v>
      </c>
      <c r="J54" s="44">
        <v>2.0</v>
      </c>
      <c r="K54" s="532"/>
      <c r="L54" s="533"/>
      <c r="M54" s="505"/>
      <c r="N54" s="506"/>
    </row>
    <row r="55">
      <c r="A55" s="39"/>
      <c r="B55" s="36">
        <v>51822.0</v>
      </c>
      <c r="C55" s="24">
        <v>2.0</v>
      </c>
      <c r="D55" s="27">
        <v>0.4166666666666667</v>
      </c>
      <c r="E55" s="625"/>
      <c r="F55" s="625"/>
      <c r="G55" s="28" t="s">
        <v>16</v>
      </c>
      <c r="H55" s="29">
        <v>77.0</v>
      </c>
      <c r="I55" s="107">
        <f t="shared" si="15"/>
        <v>-237.17</v>
      </c>
      <c r="J55" s="44"/>
      <c r="K55" s="504"/>
      <c r="L55" s="505"/>
      <c r="M55" s="505"/>
      <c r="N55" s="506"/>
    </row>
    <row r="56">
      <c r="A56" s="39"/>
      <c r="B56" s="36" t="s">
        <v>417</v>
      </c>
      <c r="C56" s="24">
        <v>3.0</v>
      </c>
      <c r="D56" s="27">
        <v>0.5659722222222222</v>
      </c>
      <c r="E56" s="625"/>
      <c r="F56" s="625"/>
      <c r="G56" s="28" t="s">
        <v>87</v>
      </c>
      <c r="H56" s="29">
        <v>44.0</v>
      </c>
      <c r="I56" s="107">
        <f t="shared" si="15"/>
        <v>-160.17</v>
      </c>
      <c r="J56" s="44"/>
      <c r="K56" s="504"/>
      <c r="L56" s="505"/>
      <c r="M56" s="505"/>
      <c r="N56" s="506"/>
    </row>
    <row r="57">
      <c r="A57" s="39"/>
      <c r="B57" s="36">
        <v>51687.0</v>
      </c>
      <c r="C57" s="24">
        <v>2.0</v>
      </c>
      <c r="D57" s="27">
        <v>0.6458333333333334</v>
      </c>
      <c r="E57" s="625"/>
      <c r="F57" s="625"/>
      <c r="G57" s="626" t="s">
        <v>28</v>
      </c>
      <c r="H57" s="29">
        <v>77.0</v>
      </c>
      <c r="I57" s="107">
        <f t="shared" si="15"/>
        <v>-116.17</v>
      </c>
      <c r="J57" s="44"/>
      <c r="K57" s="504"/>
      <c r="L57" s="505"/>
      <c r="M57" s="505"/>
      <c r="N57" s="506"/>
    </row>
    <row r="58">
      <c r="A58" s="39"/>
      <c r="B58" s="628">
        <v>55494.0</v>
      </c>
      <c r="C58" s="622">
        <v>7.0</v>
      </c>
      <c r="D58" s="623">
        <v>0.6979166666666666</v>
      </c>
      <c r="E58" s="625"/>
      <c r="F58" s="625"/>
      <c r="G58" s="626" t="s">
        <v>418</v>
      </c>
      <c r="H58" s="627">
        <v>362.0</v>
      </c>
      <c r="I58" s="107">
        <f t="shared" si="15"/>
        <v>-39.17</v>
      </c>
      <c r="J58" s="44"/>
      <c r="K58" s="504"/>
      <c r="L58" s="505"/>
      <c r="M58" s="514">
        <f t="shared" ref="M58:N58" si="16">M44+H59</f>
        <v>2985</v>
      </c>
      <c r="N58" s="506">
        <f t="shared" si="16"/>
        <v>444.32</v>
      </c>
    </row>
    <row r="59">
      <c r="A59" s="71"/>
      <c r="B59" s="647"/>
      <c r="C59" s="648"/>
      <c r="D59" s="649"/>
      <c r="E59" s="630"/>
      <c r="F59" s="630"/>
      <c r="G59" s="650"/>
      <c r="H59" s="651">
        <f>SUM(H53:H58)</f>
        <v>958</v>
      </c>
      <c r="I59" s="523">
        <f t="shared" si="15"/>
        <v>322.83</v>
      </c>
      <c r="J59" s="77"/>
      <c r="K59" s="519"/>
      <c r="L59" s="520"/>
      <c r="M59" s="520"/>
      <c r="N59" s="521"/>
    </row>
    <row r="60">
      <c r="A60" s="81"/>
      <c r="B60" s="652">
        <v>54566.0</v>
      </c>
      <c r="C60" s="653">
        <v>4.0</v>
      </c>
      <c r="D60" s="654">
        <v>0.375</v>
      </c>
      <c r="E60" s="655"/>
      <c r="F60" s="655"/>
      <c r="G60" s="626" t="s">
        <v>28</v>
      </c>
      <c r="H60" s="656">
        <v>310.0</v>
      </c>
      <c r="I60" s="30">
        <v>-635.17</v>
      </c>
      <c r="J60" s="87"/>
      <c r="K60" s="504"/>
      <c r="L60" s="505"/>
      <c r="M60" s="505"/>
      <c r="N60" s="506"/>
    </row>
    <row r="61">
      <c r="A61" s="39"/>
      <c r="B61" s="657" t="s">
        <v>419</v>
      </c>
      <c r="C61" s="622">
        <v>10.0</v>
      </c>
      <c r="D61" s="623">
        <v>0.4583333333333333</v>
      </c>
      <c r="E61" s="625"/>
      <c r="F61" s="625"/>
      <c r="G61" s="626" t="s">
        <v>26</v>
      </c>
      <c r="H61" s="627">
        <v>310.0</v>
      </c>
      <c r="I61" s="197">
        <f t="shared" ref="I61:I64" si="17">I60+H60</f>
        <v>-325.17</v>
      </c>
      <c r="J61" s="38"/>
      <c r="K61" s="504"/>
      <c r="L61" s="505"/>
      <c r="M61" s="505"/>
      <c r="N61" s="506"/>
    </row>
    <row r="62">
      <c r="A62" s="39"/>
      <c r="B62" s="657">
        <v>55004.0</v>
      </c>
      <c r="C62" s="622">
        <v>8.0</v>
      </c>
      <c r="D62" s="623">
        <v>0.5486111111111112</v>
      </c>
      <c r="E62" s="625"/>
      <c r="F62" s="625"/>
      <c r="G62" s="626" t="s">
        <v>55</v>
      </c>
      <c r="H62" s="627">
        <v>362.0</v>
      </c>
      <c r="I62" s="197">
        <f t="shared" si="17"/>
        <v>-15.17</v>
      </c>
      <c r="J62" s="44">
        <v>1.0</v>
      </c>
      <c r="K62" s="504"/>
      <c r="L62" s="505"/>
      <c r="M62" s="505"/>
      <c r="N62" s="506"/>
    </row>
    <row r="63">
      <c r="A63" s="39"/>
      <c r="B63" s="657">
        <v>54968.0</v>
      </c>
      <c r="C63" s="622">
        <v>4.0</v>
      </c>
      <c r="D63" s="623">
        <v>0.7951388888888888</v>
      </c>
      <c r="E63" s="625"/>
      <c r="F63" s="625"/>
      <c r="G63" s="28" t="s">
        <v>21</v>
      </c>
      <c r="H63" s="29">
        <v>310.0</v>
      </c>
      <c r="I63" s="197">
        <f t="shared" si="17"/>
        <v>346.83</v>
      </c>
      <c r="J63" s="38"/>
      <c r="K63" s="504"/>
      <c r="L63" s="505"/>
      <c r="M63" s="505"/>
      <c r="N63" s="506"/>
    </row>
    <row r="64">
      <c r="A64" s="39"/>
      <c r="B64" s="657"/>
      <c r="C64" s="622"/>
      <c r="D64" s="623"/>
      <c r="E64" s="625"/>
      <c r="F64" s="625"/>
      <c r="G64" s="626"/>
      <c r="H64" s="658">
        <f>SUM(H60:H63)</f>
        <v>1292</v>
      </c>
      <c r="I64" s="323">
        <f t="shared" si="17"/>
        <v>656.83</v>
      </c>
      <c r="J64" s="38"/>
      <c r="K64" s="524">
        <f t="shared" ref="K64:L64" si="18">K51+H64</f>
        <v>4525</v>
      </c>
      <c r="L64" s="514">
        <f t="shared" si="18"/>
        <v>1349.15</v>
      </c>
      <c r="M64" s="505"/>
      <c r="N64" s="506"/>
    </row>
    <row r="65">
      <c r="A65" s="39"/>
      <c r="B65" s="644"/>
      <c r="C65" s="642"/>
      <c r="D65" s="643"/>
      <c r="E65" s="635"/>
      <c r="F65" s="635"/>
      <c r="G65" s="644"/>
      <c r="H65" s="645"/>
      <c r="I65" s="197"/>
      <c r="J65" s="155"/>
      <c r="K65" s="504"/>
      <c r="L65" s="505"/>
      <c r="M65" s="505"/>
      <c r="N65" s="506"/>
    </row>
    <row r="66">
      <c r="A66" s="39">
        <v>45843.0</v>
      </c>
      <c r="B66" s="161">
        <v>51590.0</v>
      </c>
      <c r="C66" s="622">
        <v>6.0</v>
      </c>
      <c r="D66" s="623">
        <v>0.2638888888888889</v>
      </c>
      <c r="E66" s="625"/>
      <c r="F66" s="625"/>
      <c r="G66" s="28" t="s">
        <v>21</v>
      </c>
      <c r="H66" s="29">
        <v>310.0</v>
      </c>
      <c r="I66" s="30">
        <v>-635.17</v>
      </c>
      <c r="J66" s="117"/>
      <c r="K66" s="504"/>
      <c r="L66" s="505"/>
      <c r="M66" s="505"/>
      <c r="N66" s="506"/>
    </row>
    <row r="67">
      <c r="A67" s="39"/>
      <c r="B67" s="626">
        <v>55084.0</v>
      </c>
      <c r="C67" s="622">
        <v>4.0</v>
      </c>
      <c r="D67" s="623">
        <v>0.4548611111111111</v>
      </c>
      <c r="E67" s="625"/>
      <c r="F67" s="625"/>
      <c r="G67" s="626" t="s">
        <v>28</v>
      </c>
      <c r="H67" s="627">
        <v>310.0</v>
      </c>
      <c r="I67" s="58">
        <f t="shared" ref="I67:I70" si="19">I66+H66</f>
        <v>-325.17</v>
      </c>
      <c r="J67" s="44"/>
      <c r="K67" s="504"/>
      <c r="L67" s="505"/>
      <c r="M67" s="505"/>
      <c r="N67" s="506"/>
    </row>
    <row r="68">
      <c r="A68" s="39"/>
      <c r="B68" s="626">
        <v>55005.0</v>
      </c>
      <c r="C68" s="622">
        <v>9.0</v>
      </c>
      <c r="D68" s="623">
        <v>0.5486111111111112</v>
      </c>
      <c r="E68" s="625"/>
      <c r="F68" s="625"/>
      <c r="G68" s="626" t="s">
        <v>55</v>
      </c>
      <c r="H68" s="627">
        <v>362.0</v>
      </c>
      <c r="I68" s="58">
        <f t="shared" si="19"/>
        <v>-15.17</v>
      </c>
      <c r="J68" s="44">
        <v>2.0</v>
      </c>
      <c r="K68" s="504"/>
      <c r="L68" s="505"/>
      <c r="M68" s="505"/>
      <c r="N68" s="506"/>
    </row>
    <row r="69">
      <c r="A69" s="39"/>
      <c r="B69" s="626">
        <v>54128.0</v>
      </c>
      <c r="C69" s="622">
        <v>4.0</v>
      </c>
      <c r="D69" s="623">
        <v>0.7152777777777778</v>
      </c>
      <c r="E69" s="625"/>
      <c r="F69" s="625"/>
      <c r="G69" s="28" t="s">
        <v>21</v>
      </c>
      <c r="H69" s="29">
        <v>310.0</v>
      </c>
      <c r="I69" s="58">
        <f t="shared" si="19"/>
        <v>346.83</v>
      </c>
      <c r="J69" s="44"/>
      <c r="K69" s="504"/>
      <c r="L69" s="505"/>
      <c r="M69" s="505"/>
      <c r="N69" s="506"/>
    </row>
    <row r="70">
      <c r="A70" s="39"/>
      <c r="B70" s="626"/>
      <c r="C70" s="622"/>
      <c r="D70" s="623"/>
      <c r="E70" s="625"/>
      <c r="F70" s="625"/>
      <c r="G70" s="626"/>
      <c r="H70" s="658">
        <f>SUM(H66:H69)</f>
        <v>1292</v>
      </c>
      <c r="I70" s="320">
        <f t="shared" si="19"/>
        <v>656.83</v>
      </c>
      <c r="J70" s="44"/>
      <c r="K70" s="504"/>
      <c r="L70" s="505"/>
      <c r="M70" s="514">
        <f t="shared" ref="M70:N70" si="20">M58+H70</f>
        <v>4277</v>
      </c>
      <c r="N70" s="506">
        <f t="shared" si="20"/>
        <v>1101.15</v>
      </c>
    </row>
    <row r="71">
      <c r="A71" s="39"/>
      <c r="B71" s="626"/>
      <c r="C71" s="622"/>
      <c r="D71" s="623"/>
      <c r="E71" s="625"/>
      <c r="F71" s="625"/>
      <c r="G71" s="659" t="s">
        <v>420</v>
      </c>
      <c r="H71" s="658"/>
      <c r="I71" s="58"/>
      <c r="J71" s="44"/>
      <c r="K71" s="504"/>
      <c r="L71" s="505"/>
      <c r="M71" s="505"/>
      <c r="N71" s="506"/>
    </row>
    <row r="72" ht="15.75" customHeight="1">
      <c r="A72" s="71"/>
      <c r="B72" s="650"/>
      <c r="C72" s="660"/>
      <c r="D72" s="661"/>
      <c r="E72" s="662"/>
      <c r="F72" s="662"/>
      <c r="G72" s="663"/>
      <c r="H72" s="664"/>
      <c r="I72" s="164"/>
      <c r="J72" s="77"/>
      <c r="K72" s="519"/>
      <c r="L72" s="520"/>
      <c r="M72" s="520"/>
      <c r="N72" s="521"/>
    </row>
    <row r="73">
      <c r="A73" s="81"/>
      <c r="B73" s="652">
        <v>55044.0</v>
      </c>
      <c r="C73" s="653">
        <v>1.0</v>
      </c>
      <c r="D73" s="665">
        <v>0.2708333333333333</v>
      </c>
      <c r="E73" s="632"/>
      <c r="F73" s="632"/>
      <c r="G73" s="666" t="s">
        <v>20</v>
      </c>
      <c r="H73" s="656">
        <v>103.0</v>
      </c>
      <c r="I73" s="30">
        <v>-635.17</v>
      </c>
      <c r="J73" s="534"/>
      <c r="K73" s="504"/>
      <c r="L73" s="505"/>
      <c r="M73" s="505"/>
      <c r="N73" s="506"/>
    </row>
    <row r="74">
      <c r="A74" s="39"/>
      <c r="B74" s="667">
        <v>55235.0</v>
      </c>
      <c r="C74" s="668">
        <v>2.0</v>
      </c>
      <c r="D74" s="669">
        <v>0.34375</v>
      </c>
      <c r="E74" s="655"/>
      <c r="F74" s="655"/>
      <c r="G74" s="670" t="s">
        <v>421</v>
      </c>
      <c r="H74" s="671">
        <v>77.0</v>
      </c>
      <c r="I74" s="379">
        <f t="shared" ref="I74:I77" si="21">I73+H73</f>
        <v>-532.17</v>
      </c>
      <c r="J74" s="168"/>
      <c r="K74" s="504"/>
      <c r="L74" s="505"/>
      <c r="M74" s="505"/>
      <c r="N74" s="506"/>
    </row>
    <row r="75">
      <c r="A75" s="39"/>
      <c r="B75" s="657" t="s">
        <v>422</v>
      </c>
      <c r="C75" s="622">
        <v>10.0</v>
      </c>
      <c r="D75" s="646">
        <v>0.4548611111111111</v>
      </c>
      <c r="E75" s="625"/>
      <c r="F75" s="625"/>
      <c r="G75" s="626" t="s">
        <v>421</v>
      </c>
      <c r="H75" s="627">
        <v>310.0</v>
      </c>
      <c r="I75" s="379">
        <f t="shared" si="21"/>
        <v>-455.17</v>
      </c>
      <c r="J75" s="168"/>
      <c r="K75" s="504"/>
      <c r="L75" s="505"/>
      <c r="M75" s="505"/>
      <c r="N75" s="506"/>
    </row>
    <row r="76">
      <c r="A76" s="39"/>
      <c r="B76" s="657" t="s">
        <v>423</v>
      </c>
      <c r="C76" s="622">
        <v>6.0</v>
      </c>
      <c r="D76" s="623">
        <v>0.5034722222222222</v>
      </c>
      <c r="E76" s="625"/>
      <c r="F76" s="625"/>
      <c r="G76" s="626" t="s">
        <v>16</v>
      </c>
      <c r="H76" s="627">
        <v>231.0</v>
      </c>
      <c r="I76" s="379">
        <f t="shared" si="21"/>
        <v>-145.17</v>
      </c>
      <c r="J76" s="168"/>
      <c r="K76" s="504"/>
      <c r="L76" s="505"/>
      <c r="M76" s="505"/>
      <c r="N76" s="506"/>
    </row>
    <row r="77">
      <c r="A77" s="39"/>
      <c r="B77" s="657"/>
      <c r="C77" s="622"/>
      <c r="D77" s="623"/>
      <c r="E77" s="625"/>
      <c r="F77" s="625"/>
      <c r="G77" s="626"/>
      <c r="H77" s="658">
        <f>SUM(H73:H76)</f>
        <v>721</v>
      </c>
      <c r="I77" s="380">
        <f t="shared" si="21"/>
        <v>85.83</v>
      </c>
      <c r="J77" s="169">
        <v>1.0</v>
      </c>
      <c r="K77" s="524">
        <f t="shared" ref="K77:L77" si="22">K64+H77</f>
        <v>5246</v>
      </c>
      <c r="L77" s="514">
        <f t="shared" si="22"/>
        <v>1434.98</v>
      </c>
      <c r="M77" s="505"/>
      <c r="N77" s="506"/>
    </row>
    <row r="78">
      <c r="A78" s="39">
        <v>45844.0</v>
      </c>
      <c r="B78" s="657"/>
      <c r="C78" s="622"/>
      <c r="D78" s="623"/>
      <c r="E78" s="625"/>
      <c r="F78" s="625"/>
      <c r="G78" s="626"/>
      <c r="H78" s="658"/>
      <c r="I78" s="191"/>
      <c r="J78" s="168"/>
      <c r="K78" s="504"/>
      <c r="L78" s="505"/>
      <c r="M78" s="505"/>
      <c r="N78" s="506"/>
    </row>
    <row r="79">
      <c r="A79" s="39"/>
      <c r="B79" s="644"/>
      <c r="C79" s="642"/>
      <c r="D79" s="643"/>
      <c r="E79" s="635"/>
      <c r="F79" s="635"/>
      <c r="G79" s="644"/>
      <c r="H79" s="645"/>
      <c r="I79" s="170"/>
      <c r="J79" s="168"/>
      <c r="K79" s="504"/>
      <c r="L79" s="505"/>
      <c r="M79" s="505"/>
      <c r="N79" s="506"/>
    </row>
    <row r="80">
      <c r="A80" s="39"/>
      <c r="B80" s="358"/>
      <c r="C80" s="642"/>
      <c r="D80" s="643"/>
      <c r="E80" s="635"/>
      <c r="F80" s="635"/>
      <c r="G80" s="644"/>
      <c r="H80" s="672"/>
      <c r="I80" s="170"/>
      <c r="J80" s="673"/>
      <c r="K80" s="504"/>
      <c r="L80" s="505"/>
      <c r="M80" s="505"/>
      <c r="N80" s="506"/>
    </row>
    <row r="81">
      <c r="A81" s="39"/>
      <c r="B81" s="161" t="s">
        <v>412</v>
      </c>
      <c r="C81" s="622">
        <v>10.0</v>
      </c>
      <c r="D81" s="646">
        <v>0.4548611111111111</v>
      </c>
      <c r="E81" s="625"/>
      <c r="F81" s="625"/>
      <c r="G81" s="626" t="s">
        <v>421</v>
      </c>
      <c r="H81" s="627">
        <v>310.0</v>
      </c>
      <c r="I81" s="30">
        <v>-635.17</v>
      </c>
      <c r="J81" s="38"/>
      <c r="K81" s="532"/>
      <c r="L81" s="533"/>
      <c r="M81" s="505"/>
      <c r="N81" s="506"/>
    </row>
    <row r="82">
      <c r="A82" s="39"/>
      <c r="B82" s="674">
        <v>55219.0</v>
      </c>
      <c r="C82" s="675">
        <v>2.0</v>
      </c>
      <c r="D82" s="676">
        <v>0.5208333333333334</v>
      </c>
      <c r="E82" s="677"/>
      <c r="F82" s="677"/>
      <c r="G82" s="674" t="s">
        <v>421</v>
      </c>
      <c r="H82" s="449">
        <v>77.0</v>
      </c>
      <c r="I82" s="177">
        <f t="shared" ref="I82:I85" si="23">I81+H81</f>
        <v>-325.17</v>
      </c>
      <c r="J82" s="44"/>
      <c r="K82" s="504"/>
      <c r="L82" s="505"/>
      <c r="M82" s="505"/>
      <c r="N82" s="506"/>
    </row>
    <row r="83">
      <c r="A83" s="39"/>
      <c r="B83" s="674">
        <v>55063.0</v>
      </c>
      <c r="C83" s="675">
        <v>3.0</v>
      </c>
      <c r="D83" s="676">
        <v>0.7708333333333334</v>
      </c>
      <c r="E83" s="677"/>
      <c r="F83" s="677"/>
      <c r="G83" s="674" t="s">
        <v>424</v>
      </c>
      <c r="H83" s="449">
        <v>77.0</v>
      </c>
      <c r="I83" s="177">
        <f t="shared" si="23"/>
        <v>-248.17</v>
      </c>
      <c r="J83" s="44"/>
      <c r="K83" s="504"/>
      <c r="L83" s="505"/>
      <c r="M83" s="505"/>
      <c r="N83" s="506"/>
    </row>
    <row r="84">
      <c r="A84" s="39"/>
      <c r="B84" s="674">
        <v>53076.0</v>
      </c>
      <c r="C84" s="675">
        <v>5.0</v>
      </c>
      <c r="D84" s="676">
        <v>0.875</v>
      </c>
      <c r="E84" s="677"/>
      <c r="F84" s="677"/>
      <c r="G84" s="674" t="s">
        <v>424</v>
      </c>
      <c r="H84" s="449">
        <v>310.0</v>
      </c>
      <c r="I84" s="177">
        <f t="shared" si="23"/>
        <v>-171.17</v>
      </c>
      <c r="J84" s="44">
        <v>2.0</v>
      </c>
      <c r="K84" s="504"/>
      <c r="L84" s="505"/>
      <c r="M84" s="505"/>
      <c r="N84" s="506"/>
    </row>
    <row r="85">
      <c r="A85" s="39"/>
      <c r="B85" s="678"/>
      <c r="C85" s="622"/>
      <c r="D85" s="623"/>
      <c r="E85" s="625"/>
      <c r="F85" s="625"/>
      <c r="G85" s="626"/>
      <c r="H85" s="658">
        <f>SUM(H81:H84)</f>
        <v>774</v>
      </c>
      <c r="I85" s="378">
        <f t="shared" si="23"/>
        <v>138.83</v>
      </c>
      <c r="J85" s="38"/>
      <c r="K85" s="504"/>
      <c r="L85" s="505"/>
      <c r="M85" s="514">
        <f t="shared" ref="M85:N85" si="24">M70+H85</f>
        <v>5051</v>
      </c>
      <c r="N85" s="506">
        <f t="shared" si="24"/>
        <v>1239.98</v>
      </c>
    </row>
    <row r="86">
      <c r="A86" s="71"/>
      <c r="B86" s="650"/>
      <c r="C86" s="648"/>
      <c r="D86" s="649"/>
      <c r="E86" s="630"/>
      <c r="F86" s="630"/>
      <c r="G86" s="650"/>
      <c r="H86" s="651"/>
      <c r="I86" s="540"/>
      <c r="J86" s="77"/>
      <c r="K86" s="519"/>
      <c r="L86" s="520"/>
      <c r="M86" s="520"/>
      <c r="N86" s="521"/>
    </row>
    <row r="87">
      <c r="A87" s="81">
        <v>45845.0</v>
      </c>
      <c r="B87" s="666">
        <v>53519.0</v>
      </c>
      <c r="C87" s="653">
        <v>5.0</v>
      </c>
      <c r="D87" s="654">
        <v>0.25</v>
      </c>
      <c r="E87" s="632"/>
      <c r="F87" s="632"/>
      <c r="G87" s="666" t="s">
        <v>20</v>
      </c>
      <c r="H87" s="656">
        <v>362.0</v>
      </c>
      <c r="I87" s="30">
        <v>-635.17</v>
      </c>
      <c r="J87" s="184">
        <v>1.0</v>
      </c>
      <c r="K87" s="504"/>
      <c r="L87" s="505"/>
      <c r="M87" s="505"/>
      <c r="N87" s="506"/>
    </row>
    <row r="88">
      <c r="A88" s="185"/>
      <c r="B88" s="161">
        <v>52182.0</v>
      </c>
      <c r="C88" s="297">
        <v>4.0</v>
      </c>
      <c r="D88" s="299">
        <v>0.3333333333333333</v>
      </c>
      <c r="E88" s="625"/>
      <c r="F88" s="625"/>
      <c r="G88" s="161" t="s">
        <v>425</v>
      </c>
      <c r="H88" s="300">
        <v>362.0</v>
      </c>
      <c r="I88" s="170">
        <f t="shared" ref="I88:I91" si="25">I87+H87</f>
        <v>-273.17</v>
      </c>
      <c r="J88" s="679"/>
      <c r="K88" s="504"/>
      <c r="L88" s="505"/>
      <c r="M88" s="505"/>
      <c r="N88" s="506"/>
    </row>
    <row r="89">
      <c r="A89" s="185"/>
      <c r="B89" s="626" t="s">
        <v>426</v>
      </c>
      <c r="C89" s="24">
        <v>6.0</v>
      </c>
      <c r="D89" s="27">
        <v>0.3854166666666667</v>
      </c>
      <c r="E89" s="625"/>
      <c r="F89" s="625"/>
      <c r="G89" s="28" t="s">
        <v>16</v>
      </c>
      <c r="H89" s="29">
        <f>77*3</f>
        <v>231</v>
      </c>
      <c r="I89" s="170">
        <f t="shared" si="25"/>
        <v>88.83</v>
      </c>
      <c r="J89" s="679"/>
      <c r="K89" s="504"/>
      <c r="L89" s="505"/>
      <c r="M89" s="505"/>
      <c r="N89" s="506"/>
    </row>
    <row r="90">
      <c r="A90" s="185"/>
      <c r="B90" s="626">
        <v>55423.0</v>
      </c>
      <c r="C90" s="622">
        <v>3.0</v>
      </c>
      <c r="D90" s="623">
        <v>0.5034722222222222</v>
      </c>
      <c r="E90" s="625"/>
      <c r="F90" s="625"/>
      <c r="G90" s="626" t="s">
        <v>55</v>
      </c>
      <c r="H90" s="627">
        <v>103.0</v>
      </c>
      <c r="I90" s="170">
        <f t="shared" si="25"/>
        <v>319.83</v>
      </c>
      <c r="J90" s="679"/>
      <c r="K90" s="504"/>
      <c r="L90" s="505"/>
      <c r="M90" s="505"/>
      <c r="N90" s="506"/>
    </row>
    <row r="91">
      <c r="A91" s="185"/>
      <c r="B91" s="626"/>
      <c r="C91" s="642"/>
      <c r="D91" s="626"/>
      <c r="E91" s="635"/>
      <c r="F91" s="635"/>
      <c r="G91" s="644"/>
      <c r="H91" s="645">
        <f>SUM(H87:H90)</f>
        <v>1058</v>
      </c>
      <c r="I91" s="472">
        <f t="shared" si="25"/>
        <v>422.83</v>
      </c>
      <c r="J91" s="679"/>
      <c r="K91" s="524">
        <f t="shared" ref="K91:L91" si="26">K77+H91</f>
        <v>6304</v>
      </c>
      <c r="L91" s="514">
        <f t="shared" si="26"/>
        <v>1857.81</v>
      </c>
      <c r="M91" s="505"/>
      <c r="N91" s="506"/>
    </row>
    <row r="92">
      <c r="A92" s="185"/>
      <c r="B92" s="626"/>
      <c r="C92" s="642"/>
      <c r="D92" s="643"/>
      <c r="E92" s="635"/>
      <c r="F92" s="635"/>
      <c r="G92" s="644"/>
      <c r="H92" s="672"/>
      <c r="I92" s="170"/>
      <c r="J92" s="679"/>
      <c r="K92" s="504"/>
      <c r="L92" s="505"/>
      <c r="M92" s="505"/>
      <c r="N92" s="506"/>
    </row>
    <row r="93">
      <c r="A93" s="185"/>
      <c r="B93" s="680"/>
      <c r="C93" s="642"/>
      <c r="D93" s="643"/>
      <c r="E93" s="635"/>
      <c r="F93" s="635"/>
      <c r="G93" s="644"/>
      <c r="H93" s="672"/>
      <c r="I93" s="170"/>
      <c r="J93" s="681"/>
      <c r="K93" s="504"/>
      <c r="L93" s="505"/>
      <c r="M93" s="505"/>
      <c r="N93" s="506"/>
    </row>
    <row r="94">
      <c r="A94" s="185"/>
      <c r="B94" s="161" t="s">
        <v>427</v>
      </c>
      <c r="C94" s="622">
        <v>5.0</v>
      </c>
      <c r="D94" s="623">
        <v>0.4340277777777778</v>
      </c>
      <c r="E94" s="625"/>
      <c r="F94" s="625"/>
      <c r="G94" s="626" t="s">
        <v>421</v>
      </c>
      <c r="H94" s="627">
        <f>77*2</f>
        <v>154</v>
      </c>
      <c r="I94" s="30">
        <v>-635.17</v>
      </c>
      <c r="J94" s="44">
        <v>2.0</v>
      </c>
      <c r="K94" s="504"/>
      <c r="L94" s="505"/>
      <c r="M94" s="505"/>
      <c r="N94" s="506"/>
    </row>
    <row r="95">
      <c r="A95" s="185"/>
      <c r="B95" s="626" t="s">
        <v>428</v>
      </c>
      <c r="C95" s="622">
        <v>4.0</v>
      </c>
      <c r="D95" s="623">
        <v>0.5625</v>
      </c>
      <c r="E95" s="625"/>
      <c r="F95" s="625"/>
      <c r="G95" s="626" t="s">
        <v>429</v>
      </c>
      <c r="H95" s="682">
        <f>44*2</f>
        <v>88</v>
      </c>
      <c r="I95" s="197">
        <f t="shared" ref="I95:I100" si="27">I94+H94</f>
        <v>-481.17</v>
      </c>
      <c r="J95" s="679"/>
      <c r="K95" s="504"/>
      <c r="L95" s="505"/>
      <c r="M95" s="505"/>
      <c r="N95" s="506"/>
    </row>
    <row r="96">
      <c r="A96" s="185"/>
      <c r="B96" s="626">
        <v>54582.0</v>
      </c>
      <c r="C96" s="622">
        <v>2.0</v>
      </c>
      <c r="D96" s="623">
        <v>0.6458333333333334</v>
      </c>
      <c r="E96" s="625"/>
      <c r="F96" s="625"/>
      <c r="G96" s="626" t="s">
        <v>430</v>
      </c>
      <c r="H96" s="683">
        <v>40.0</v>
      </c>
      <c r="I96" s="197">
        <f t="shared" si="27"/>
        <v>-393.17</v>
      </c>
      <c r="J96" s="679"/>
      <c r="K96" s="504"/>
      <c r="L96" s="505"/>
      <c r="M96" s="505"/>
      <c r="N96" s="506"/>
    </row>
    <row r="97">
      <c r="A97" s="185"/>
      <c r="B97" s="626">
        <v>52878.0</v>
      </c>
      <c r="C97" s="622">
        <v>4.0</v>
      </c>
      <c r="D97" s="623">
        <v>0.7013888888888888</v>
      </c>
      <c r="E97" s="625"/>
      <c r="F97" s="625"/>
      <c r="G97" s="626" t="s">
        <v>16</v>
      </c>
      <c r="H97" s="627">
        <f>77*2</f>
        <v>154</v>
      </c>
      <c r="I97" s="197">
        <f t="shared" si="27"/>
        <v>-353.17</v>
      </c>
      <c r="J97" s="679"/>
      <c r="K97" s="504"/>
      <c r="L97" s="505"/>
      <c r="M97" s="505"/>
      <c r="N97" s="506"/>
    </row>
    <row r="98">
      <c r="A98" s="185"/>
      <c r="B98" s="626">
        <v>55005.0</v>
      </c>
      <c r="C98" s="622">
        <v>9.0</v>
      </c>
      <c r="D98" s="623">
        <v>0.8333333333333334</v>
      </c>
      <c r="E98" s="625"/>
      <c r="F98" s="625"/>
      <c r="G98" s="626" t="s">
        <v>20</v>
      </c>
      <c r="H98" s="627">
        <v>362.0</v>
      </c>
      <c r="I98" s="197">
        <f t="shared" si="27"/>
        <v>-199.17</v>
      </c>
      <c r="J98" s="679"/>
      <c r="K98" s="504"/>
      <c r="L98" s="505"/>
      <c r="M98" s="505"/>
      <c r="N98" s="506"/>
    </row>
    <row r="99">
      <c r="A99" s="185"/>
      <c r="B99" s="626">
        <v>54515.0</v>
      </c>
      <c r="C99" s="622">
        <v>4.0</v>
      </c>
      <c r="D99" s="623">
        <v>0.875</v>
      </c>
      <c r="E99" s="625"/>
      <c r="F99" s="625"/>
      <c r="G99" s="626" t="s">
        <v>34</v>
      </c>
      <c r="H99" s="627">
        <v>300.0</v>
      </c>
      <c r="I99" s="197">
        <f t="shared" si="27"/>
        <v>162.83</v>
      </c>
      <c r="J99" s="679"/>
      <c r="K99" s="504"/>
      <c r="L99" s="505"/>
      <c r="M99" s="514">
        <f t="shared" ref="M99:N99" si="28">M85+H100</f>
        <v>6149</v>
      </c>
      <c r="N99" s="506">
        <f t="shared" si="28"/>
        <v>1702.81</v>
      </c>
    </row>
    <row r="100">
      <c r="A100" s="185"/>
      <c r="B100" s="626"/>
      <c r="C100" s="642"/>
      <c r="D100" s="643"/>
      <c r="E100" s="635"/>
      <c r="F100" s="635"/>
      <c r="G100" s="659" t="s">
        <v>431</v>
      </c>
      <c r="H100" s="645">
        <f>SUM(H94:H99)</f>
        <v>1098</v>
      </c>
      <c r="I100" s="323">
        <f t="shared" si="27"/>
        <v>462.83</v>
      </c>
      <c r="J100" s="679"/>
      <c r="K100" s="504"/>
      <c r="L100" s="505"/>
      <c r="M100" s="505"/>
      <c r="N100" s="506"/>
    </row>
    <row r="101">
      <c r="A101" s="200"/>
      <c r="B101" s="201"/>
      <c r="C101" s="202"/>
      <c r="D101" s="203"/>
      <c r="E101" s="684"/>
      <c r="F101" s="684"/>
      <c r="G101" s="201"/>
      <c r="H101" s="204"/>
      <c r="I101" s="205"/>
      <c r="J101" s="685"/>
      <c r="K101" s="519"/>
      <c r="L101" s="520"/>
      <c r="M101" s="520"/>
      <c r="N101" s="521"/>
    </row>
    <row r="102">
      <c r="A102" s="686">
        <v>45846.0</v>
      </c>
      <c r="B102" s="687">
        <v>55290.0</v>
      </c>
      <c r="C102" s="688">
        <v>5.0</v>
      </c>
      <c r="D102" s="689">
        <v>0.09375</v>
      </c>
      <c r="E102" s="690"/>
      <c r="F102" s="690"/>
      <c r="G102" s="691" t="s">
        <v>28</v>
      </c>
      <c r="H102" s="692">
        <v>310.0</v>
      </c>
      <c r="I102" s="213">
        <v>-635.17</v>
      </c>
      <c r="J102" s="693"/>
      <c r="K102" s="504"/>
      <c r="L102" s="505"/>
      <c r="M102" s="505"/>
      <c r="N102" s="506"/>
    </row>
    <row r="103">
      <c r="A103" s="694"/>
      <c r="B103" s="628">
        <v>53494.0</v>
      </c>
      <c r="C103" s="622">
        <v>4.0</v>
      </c>
      <c r="D103" s="623">
        <v>0.14583333333333334</v>
      </c>
      <c r="E103" s="625"/>
      <c r="F103" s="625"/>
      <c r="G103" s="626" t="s">
        <v>168</v>
      </c>
      <c r="H103" s="627">
        <v>88.0</v>
      </c>
      <c r="I103" s="197">
        <f t="shared" ref="I103:I106" si="29">I102+H102</f>
        <v>-325.17</v>
      </c>
      <c r="J103" s="180"/>
      <c r="K103" s="504"/>
      <c r="L103" s="505"/>
      <c r="M103" s="505"/>
      <c r="N103" s="506"/>
    </row>
    <row r="104">
      <c r="A104" s="694"/>
      <c r="B104" s="628">
        <v>52791.0</v>
      </c>
      <c r="C104" s="622">
        <v>9.0</v>
      </c>
      <c r="D104" s="623">
        <v>0.3333333333333333</v>
      </c>
      <c r="E104" s="625"/>
      <c r="F104" s="625"/>
      <c r="G104" s="626" t="s">
        <v>28</v>
      </c>
      <c r="H104" s="627">
        <v>310.0</v>
      </c>
      <c r="I104" s="197">
        <f t="shared" si="29"/>
        <v>-237.17</v>
      </c>
      <c r="J104" s="178"/>
      <c r="K104" s="504"/>
      <c r="L104" s="505"/>
      <c r="M104" s="505"/>
      <c r="N104" s="506"/>
    </row>
    <row r="105">
      <c r="A105" s="694"/>
      <c r="B105" s="628">
        <v>54443.0</v>
      </c>
      <c r="C105" s="622">
        <v>3.0</v>
      </c>
      <c r="D105" s="623">
        <v>0.4027777777777778</v>
      </c>
      <c r="E105" s="625"/>
      <c r="F105" s="625"/>
      <c r="G105" s="626" t="s">
        <v>21</v>
      </c>
      <c r="H105" s="627">
        <v>77.0</v>
      </c>
      <c r="I105" s="197">
        <f t="shared" si="29"/>
        <v>72.83</v>
      </c>
      <c r="J105" s="178">
        <v>1.0</v>
      </c>
      <c r="K105" s="504"/>
      <c r="L105" s="505"/>
      <c r="M105" s="505"/>
      <c r="N105" s="506"/>
    </row>
    <row r="106">
      <c r="A106" s="694"/>
      <c r="B106" s="628"/>
      <c r="C106" s="622"/>
      <c r="D106" s="623"/>
      <c r="E106" s="625"/>
      <c r="F106" s="625"/>
      <c r="G106" s="626"/>
      <c r="H106" s="658">
        <f>SUM(H102:H105)</f>
        <v>785</v>
      </c>
      <c r="I106" s="323">
        <f t="shared" si="29"/>
        <v>149.83</v>
      </c>
      <c r="J106" s="180"/>
      <c r="K106" s="524">
        <f t="shared" ref="K106:L106" si="30">K91+H106</f>
        <v>7089</v>
      </c>
      <c r="L106" s="514">
        <f t="shared" si="30"/>
        <v>2007.64</v>
      </c>
      <c r="M106" s="505"/>
      <c r="N106" s="506"/>
    </row>
    <row r="107">
      <c r="A107" s="694"/>
      <c r="B107" s="641"/>
      <c r="C107" s="642"/>
      <c r="D107" s="643"/>
      <c r="E107" s="635"/>
      <c r="F107" s="635"/>
      <c r="G107" s="644"/>
      <c r="H107" s="645"/>
      <c r="I107" s="199"/>
      <c r="J107" s="180"/>
      <c r="K107" s="504"/>
      <c r="L107" s="505"/>
      <c r="M107" s="505"/>
      <c r="N107" s="506"/>
    </row>
    <row r="108">
      <c r="A108" s="694"/>
      <c r="B108" s="641"/>
      <c r="C108" s="642"/>
      <c r="D108" s="643"/>
      <c r="E108" s="635"/>
      <c r="F108" s="635"/>
      <c r="G108" s="644"/>
      <c r="H108" s="695"/>
      <c r="I108" s="197"/>
      <c r="J108" s="180"/>
      <c r="K108" s="504"/>
      <c r="L108" s="505"/>
      <c r="M108" s="505"/>
      <c r="N108" s="506"/>
    </row>
    <row r="109">
      <c r="A109" s="694"/>
      <c r="B109" s="248">
        <v>52878.0</v>
      </c>
      <c r="C109" s="297">
        <v>4.0</v>
      </c>
      <c r="D109" s="299">
        <v>0.3541666666666667</v>
      </c>
      <c r="E109" s="696"/>
      <c r="F109" s="696"/>
      <c r="G109" s="697" t="s">
        <v>26</v>
      </c>
      <c r="H109" s="300">
        <f>77*2</f>
        <v>154</v>
      </c>
      <c r="I109" s="225">
        <v>-635.17</v>
      </c>
      <c r="J109" s="698"/>
      <c r="K109" s="532"/>
      <c r="L109" s="533"/>
      <c r="M109" s="505"/>
      <c r="N109" s="506"/>
    </row>
    <row r="110">
      <c r="A110" s="694"/>
      <c r="B110" s="628">
        <v>54756.0</v>
      </c>
      <c r="C110" s="622">
        <v>3.0</v>
      </c>
      <c r="D110" s="623">
        <v>0.4479166666666667</v>
      </c>
      <c r="E110" s="696"/>
      <c r="F110" s="696"/>
      <c r="G110" s="699" t="s">
        <v>16</v>
      </c>
      <c r="H110" s="627">
        <v>77.0</v>
      </c>
      <c r="I110" s="230">
        <f t="shared" ref="I110:I113" si="31">I109+H109</f>
        <v>-481.17</v>
      </c>
      <c r="J110" s="180"/>
      <c r="K110" s="504"/>
      <c r="L110" s="505"/>
      <c r="M110" s="505"/>
      <c r="N110" s="506"/>
    </row>
    <row r="111">
      <c r="A111" s="694"/>
      <c r="B111" s="628">
        <v>54528.0</v>
      </c>
      <c r="C111" s="622">
        <v>8.0</v>
      </c>
      <c r="D111" s="623">
        <v>0.6006944444444444</v>
      </c>
      <c r="E111" s="696"/>
      <c r="F111" s="696"/>
      <c r="G111" s="699" t="s">
        <v>28</v>
      </c>
      <c r="H111" s="627">
        <v>310.0</v>
      </c>
      <c r="I111" s="230">
        <f t="shared" si="31"/>
        <v>-404.17</v>
      </c>
      <c r="J111" s="178">
        <v>2.0</v>
      </c>
      <c r="K111" s="504"/>
      <c r="L111" s="505"/>
      <c r="M111" s="505"/>
      <c r="N111" s="506"/>
    </row>
    <row r="112">
      <c r="A112" s="694"/>
      <c r="B112" s="628">
        <v>52296.0</v>
      </c>
      <c r="C112" s="622">
        <v>8.0</v>
      </c>
      <c r="D112" s="623">
        <v>0.6840277777777778</v>
      </c>
      <c r="E112" s="696"/>
      <c r="F112" s="696"/>
      <c r="G112" s="699" t="s">
        <v>21</v>
      </c>
      <c r="H112" s="627"/>
      <c r="I112" s="230">
        <f t="shared" si="31"/>
        <v>-94.17</v>
      </c>
      <c r="J112" s="700" t="s">
        <v>432</v>
      </c>
      <c r="K112" s="504"/>
      <c r="L112" s="505"/>
      <c r="M112" s="514">
        <f t="shared" ref="M112:N112" si="32">M99+H113</f>
        <v>6690</v>
      </c>
      <c r="N112" s="506">
        <f t="shared" si="32"/>
        <v>1608.64</v>
      </c>
    </row>
    <row r="113">
      <c r="A113" s="694"/>
      <c r="B113" s="628"/>
      <c r="C113" s="622"/>
      <c r="D113" s="623"/>
      <c r="E113" s="696"/>
      <c r="F113" s="696"/>
      <c r="G113" s="699"/>
      <c r="H113" s="658">
        <f>SUM(H109:H112)</f>
        <v>541</v>
      </c>
      <c r="I113" s="701">
        <f t="shared" si="31"/>
        <v>-94.17</v>
      </c>
      <c r="J113" s="180"/>
      <c r="K113" s="504"/>
      <c r="L113" s="505"/>
      <c r="M113" s="505"/>
      <c r="N113" s="506"/>
    </row>
    <row r="114">
      <c r="A114" s="694"/>
      <c r="B114" s="628"/>
      <c r="C114" s="622"/>
      <c r="D114" s="623"/>
      <c r="E114" s="696"/>
      <c r="F114" s="696"/>
      <c r="G114" s="699"/>
      <c r="H114" s="627"/>
      <c r="I114" s="230"/>
      <c r="J114" s="180"/>
      <c r="K114" s="504"/>
      <c r="L114" s="505"/>
      <c r="M114" s="505"/>
      <c r="N114" s="506"/>
    </row>
    <row r="115">
      <c r="A115" s="702"/>
      <c r="B115" s="703"/>
      <c r="C115" s="704"/>
      <c r="D115" s="705"/>
      <c r="E115" s="706"/>
      <c r="F115" s="706"/>
      <c r="G115" s="707"/>
      <c r="H115" s="708"/>
      <c r="I115" s="236"/>
      <c r="J115" s="237"/>
      <c r="K115" s="519"/>
      <c r="L115" s="520"/>
      <c r="M115" s="520"/>
      <c r="N115" s="521"/>
    </row>
    <row r="116">
      <c r="A116" s="709">
        <v>45847.0</v>
      </c>
      <c r="B116" s="348" t="s">
        <v>433</v>
      </c>
      <c r="C116" s="668">
        <v>10.0</v>
      </c>
      <c r="D116" s="710">
        <v>0.3333333333333333</v>
      </c>
      <c r="E116" s="655"/>
      <c r="F116" s="655"/>
      <c r="G116" s="670" t="s">
        <v>434</v>
      </c>
      <c r="H116" s="711">
        <v>793.0</v>
      </c>
      <c r="I116" s="241">
        <v>-635.17</v>
      </c>
      <c r="J116" s="38"/>
      <c r="K116" s="504"/>
      <c r="L116" s="505"/>
      <c r="M116" s="505"/>
      <c r="N116" s="506"/>
    </row>
    <row r="117">
      <c r="A117" s="185"/>
      <c r="B117" s="161"/>
      <c r="C117" s="622"/>
      <c r="D117" s="623"/>
      <c r="E117" s="625"/>
      <c r="F117" s="625"/>
      <c r="G117" s="626"/>
      <c r="H117" s="627"/>
      <c r="I117" s="320">
        <f>I116+H116</f>
        <v>157.83</v>
      </c>
      <c r="J117" s="44"/>
      <c r="K117" s="524">
        <f>K106+H116</f>
        <v>7882</v>
      </c>
      <c r="L117" s="514">
        <f>L106+I117</f>
        <v>2165.47</v>
      </c>
      <c r="M117" s="505"/>
      <c r="N117" s="506"/>
    </row>
    <row r="118">
      <c r="A118" s="185"/>
      <c r="B118" s="161"/>
      <c r="C118" s="622"/>
      <c r="D118" s="623"/>
      <c r="E118" s="625"/>
      <c r="F118" s="625"/>
      <c r="G118" s="626"/>
      <c r="H118" s="627"/>
      <c r="I118" s="58"/>
      <c r="J118" s="44">
        <v>1.0</v>
      </c>
      <c r="K118" s="504"/>
      <c r="L118" s="505"/>
      <c r="M118" s="505"/>
      <c r="N118" s="506"/>
    </row>
    <row r="119">
      <c r="A119" s="185"/>
      <c r="B119" s="161"/>
      <c r="C119" s="622"/>
      <c r="D119" s="623"/>
      <c r="E119" s="625"/>
      <c r="F119" s="625"/>
      <c r="G119" s="626"/>
      <c r="H119" s="712"/>
      <c r="I119" s="58"/>
      <c r="J119" s="38"/>
      <c r="K119" s="504"/>
      <c r="L119" s="505"/>
      <c r="M119" s="505"/>
      <c r="N119" s="506"/>
    </row>
    <row r="120">
      <c r="A120" s="185"/>
      <c r="B120" s="644"/>
      <c r="C120" s="642"/>
      <c r="D120" s="643"/>
      <c r="E120" s="635"/>
      <c r="F120" s="635"/>
      <c r="G120" s="644"/>
      <c r="H120" s="645"/>
      <c r="I120" s="53"/>
      <c r="J120" s="38"/>
      <c r="K120" s="504"/>
      <c r="L120" s="505"/>
      <c r="M120" s="505"/>
      <c r="N120" s="506"/>
    </row>
    <row r="121">
      <c r="A121" s="185"/>
      <c r="B121" s="644"/>
      <c r="C121" s="642"/>
      <c r="D121" s="643"/>
      <c r="E121" s="635"/>
      <c r="F121" s="635"/>
      <c r="G121" s="644"/>
      <c r="H121" s="672"/>
      <c r="I121" s="197"/>
      <c r="J121" s="38"/>
      <c r="K121" s="504"/>
      <c r="L121" s="505"/>
      <c r="M121" s="505"/>
      <c r="N121" s="506"/>
    </row>
    <row r="122">
      <c r="A122" s="185"/>
      <c r="B122" s="161">
        <v>51812.0</v>
      </c>
      <c r="C122" s="622">
        <v>4.0</v>
      </c>
      <c r="D122" s="623">
        <v>0.3229166666666667</v>
      </c>
      <c r="E122" s="625"/>
      <c r="F122" s="625"/>
      <c r="G122" s="626" t="s">
        <v>20</v>
      </c>
      <c r="H122" s="627">
        <v>362.0</v>
      </c>
      <c r="I122" s="177">
        <v>-635.17</v>
      </c>
      <c r="J122" s="31"/>
      <c r="K122" s="504"/>
      <c r="L122" s="505"/>
      <c r="M122" s="505"/>
      <c r="N122" s="506"/>
    </row>
    <row r="123">
      <c r="A123" s="185"/>
      <c r="B123" s="161">
        <v>54515.0</v>
      </c>
      <c r="C123" s="622">
        <v>4.0</v>
      </c>
      <c r="D123" s="623">
        <v>0.4166666666666667</v>
      </c>
      <c r="E123" s="625"/>
      <c r="F123" s="625"/>
      <c r="G123" s="626" t="s">
        <v>435</v>
      </c>
      <c r="H123" s="627">
        <v>707.0</v>
      </c>
      <c r="I123" s="170">
        <f t="shared" ref="I123:I124" si="33">I122+H122</f>
        <v>-273.17</v>
      </c>
      <c r="J123" s="38"/>
      <c r="K123" s="504"/>
      <c r="L123" s="505"/>
      <c r="M123" s="505"/>
      <c r="N123" s="506"/>
    </row>
    <row r="124">
      <c r="A124" s="185"/>
      <c r="B124" s="161"/>
      <c r="C124" s="622"/>
      <c r="D124" s="623"/>
      <c r="E124" s="625"/>
      <c r="F124" s="625"/>
      <c r="G124" s="626"/>
      <c r="H124" s="658">
        <f>SUM(H122:H123)</f>
        <v>1069</v>
      </c>
      <c r="I124" s="472">
        <f t="shared" si="33"/>
        <v>433.83</v>
      </c>
      <c r="J124" s="44">
        <v>2.0</v>
      </c>
      <c r="K124" s="504"/>
      <c r="L124" s="505"/>
      <c r="M124" s="514">
        <f t="shared" ref="M124:N124" si="34">M112+H124</f>
        <v>7759</v>
      </c>
      <c r="N124" s="506">
        <f t="shared" si="34"/>
        <v>2042.47</v>
      </c>
    </row>
    <row r="125">
      <c r="A125" s="185"/>
      <c r="B125" s="161"/>
      <c r="C125" s="622"/>
      <c r="D125" s="623"/>
      <c r="E125" s="625"/>
      <c r="F125" s="625"/>
      <c r="G125" s="626"/>
      <c r="H125" s="627"/>
      <c r="I125" s="170"/>
      <c r="J125" s="44"/>
      <c r="K125" s="504"/>
      <c r="L125" s="505"/>
      <c r="M125" s="505"/>
      <c r="N125" s="506"/>
    </row>
    <row r="126">
      <c r="A126" s="185"/>
      <c r="B126" s="161"/>
      <c r="C126" s="297"/>
      <c r="D126" s="299"/>
      <c r="E126" s="625"/>
      <c r="F126" s="625"/>
      <c r="G126" s="161"/>
      <c r="H126" s="300"/>
      <c r="I126" s="449"/>
      <c r="J126" s="713"/>
      <c r="K126" s="532"/>
      <c r="L126" s="533"/>
      <c r="M126" s="505"/>
      <c r="N126" s="506"/>
    </row>
    <row r="127">
      <c r="A127" s="185"/>
      <c r="B127" s="626"/>
      <c r="C127" s="642"/>
      <c r="D127" s="643"/>
      <c r="E127" s="635"/>
      <c r="F127" s="635"/>
      <c r="G127" s="644"/>
      <c r="H127" s="645"/>
      <c r="I127" s="53"/>
      <c r="J127" s="38"/>
      <c r="K127" s="504"/>
      <c r="L127" s="505"/>
      <c r="M127" s="505"/>
      <c r="N127" s="506"/>
    </row>
    <row r="128">
      <c r="A128" s="200"/>
      <c r="B128" s="660"/>
      <c r="C128" s="714"/>
      <c r="D128" s="715"/>
      <c r="E128" s="640"/>
      <c r="F128" s="640"/>
      <c r="G128" s="660"/>
      <c r="H128" s="716"/>
      <c r="I128" s="246"/>
      <c r="J128" s="247"/>
      <c r="K128" s="519"/>
      <c r="L128" s="520"/>
      <c r="M128" s="520"/>
      <c r="N128" s="521"/>
    </row>
    <row r="129">
      <c r="A129" s="269"/>
      <c r="B129" s="626">
        <v>54515.0</v>
      </c>
      <c r="C129" s="622">
        <v>4.0</v>
      </c>
      <c r="D129" s="623">
        <v>0.4583333333333333</v>
      </c>
      <c r="E129" s="625"/>
      <c r="F129" s="625"/>
      <c r="G129" s="626" t="s">
        <v>42</v>
      </c>
      <c r="H129" s="627">
        <v>509.0</v>
      </c>
      <c r="I129" s="250">
        <v>-635.17</v>
      </c>
      <c r="J129" s="38"/>
      <c r="K129" s="504"/>
      <c r="L129" s="505"/>
      <c r="M129" s="505"/>
      <c r="N129" s="506"/>
    </row>
    <row r="130">
      <c r="A130" s="269"/>
      <c r="B130" s="28">
        <v>54470.0</v>
      </c>
      <c r="C130" s="24">
        <v>3.0</v>
      </c>
      <c r="D130" s="26">
        <v>0.71875</v>
      </c>
      <c r="E130" s="625"/>
      <c r="F130" s="625"/>
      <c r="G130" s="626" t="s">
        <v>424</v>
      </c>
      <c r="H130" s="627">
        <v>77.0</v>
      </c>
      <c r="I130" s="197">
        <f t="shared" ref="I130:I132" si="35">I129+H129</f>
        <v>-126.17</v>
      </c>
      <c r="J130" s="44"/>
      <c r="K130" s="532"/>
      <c r="L130" s="533"/>
      <c r="M130" s="505"/>
      <c r="N130" s="506"/>
    </row>
    <row r="131">
      <c r="A131" s="269"/>
      <c r="B131" s="36">
        <v>54515.0</v>
      </c>
      <c r="C131" s="24">
        <v>4.0</v>
      </c>
      <c r="D131" s="623">
        <v>0.8020833333333334</v>
      </c>
      <c r="E131" s="625"/>
      <c r="F131" s="625"/>
      <c r="G131" s="626" t="s">
        <v>436</v>
      </c>
      <c r="H131" s="627">
        <v>300.0</v>
      </c>
      <c r="I131" s="197">
        <f t="shared" si="35"/>
        <v>-49.17</v>
      </c>
      <c r="J131" s="44">
        <v>1.0</v>
      </c>
      <c r="K131" s="526"/>
      <c r="L131" s="527"/>
      <c r="M131" s="505"/>
      <c r="N131" s="506"/>
    </row>
    <row r="132">
      <c r="A132" s="269"/>
      <c r="B132" s="36"/>
      <c r="C132" s="24"/>
      <c r="D132" s="623"/>
      <c r="E132" s="625"/>
      <c r="F132" s="625"/>
      <c r="G132" s="626"/>
      <c r="H132" s="658">
        <f>SUM(H129:H131)</f>
        <v>886</v>
      </c>
      <c r="I132" s="323">
        <f t="shared" si="35"/>
        <v>250.83</v>
      </c>
      <c r="J132" s="38"/>
      <c r="K132" s="556">
        <f t="shared" ref="K132:L132" si="36">K117+H132</f>
        <v>8768</v>
      </c>
      <c r="L132" s="557">
        <f t="shared" si="36"/>
        <v>2416.3</v>
      </c>
      <c r="M132" s="505"/>
      <c r="N132" s="506"/>
    </row>
    <row r="133">
      <c r="A133" s="269"/>
      <c r="B133" s="102"/>
      <c r="C133" s="103"/>
      <c r="D133" s="643"/>
      <c r="E133" s="635"/>
      <c r="F133" s="635"/>
      <c r="G133" s="644"/>
      <c r="H133" s="645"/>
      <c r="I133" s="199"/>
      <c r="J133" s="38"/>
      <c r="K133" s="526"/>
      <c r="L133" s="527"/>
      <c r="M133" s="505"/>
      <c r="N133" s="506"/>
    </row>
    <row r="134">
      <c r="A134" s="269"/>
      <c r="B134" s="102"/>
      <c r="C134" s="103"/>
      <c r="D134" s="643"/>
      <c r="E134" s="635"/>
      <c r="F134" s="635"/>
      <c r="G134" s="644"/>
      <c r="H134" s="672"/>
      <c r="I134" s="197"/>
      <c r="J134" s="38"/>
      <c r="K134" s="526"/>
      <c r="L134" s="527"/>
      <c r="M134" s="505"/>
      <c r="N134" s="506"/>
    </row>
    <row r="135">
      <c r="A135" s="269">
        <v>45848.0</v>
      </c>
      <c r="B135" s="102"/>
      <c r="C135" s="103"/>
      <c r="D135" s="643"/>
      <c r="E135" s="635"/>
      <c r="F135" s="635"/>
      <c r="G135" s="644"/>
      <c r="H135" s="672"/>
      <c r="I135" s="197"/>
      <c r="J135" s="155"/>
      <c r="K135" s="526"/>
      <c r="L135" s="527"/>
      <c r="M135" s="505"/>
      <c r="N135" s="506"/>
    </row>
    <row r="136">
      <c r="A136" s="269"/>
      <c r="B136" s="248" t="s">
        <v>437</v>
      </c>
      <c r="C136" s="24">
        <v>12.0</v>
      </c>
      <c r="D136" s="27">
        <v>0.5277777777777778</v>
      </c>
      <c r="E136" s="625"/>
      <c r="F136" s="625"/>
      <c r="G136" s="28" t="s">
        <v>406</v>
      </c>
      <c r="H136" s="29">
        <v>310.0</v>
      </c>
      <c r="I136" s="58">
        <v>-635.17</v>
      </c>
      <c r="J136" s="31"/>
      <c r="K136" s="532"/>
      <c r="L136" s="533"/>
      <c r="M136" s="505"/>
      <c r="N136" s="506"/>
    </row>
    <row r="137">
      <c r="A137" s="269"/>
      <c r="B137" s="248">
        <v>54995.0</v>
      </c>
      <c r="C137" s="297">
        <v>2.0</v>
      </c>
      <c r="D137" s="298">
        <v>0.6041666666666666</v>
      </c>
      <c r="E137" s="625"/>
      <c r="F137" s="625"/>
      <c r="G137" s="161" t="s">
        <v>424</v>
      </c>
      <c r="H137" s="300">
        <v>77.0</v>
      </c>
      <c r="I137" s="197">
        <f t="shared" ref="I137:I141" si="37">I136+H136</f>
        <v>-325.17</v>
      </c>
      <c r="J137" s="44"/>
      <c r="K137" s="504"/>
      <c r="L137" s="505"/>
      <c r="M137" s="505"/>
      <c r="N137" s="506"/>
    </row>
    <row r="138">
      <c r="A138" s="269"/>
      <c r="B138" s="36">
        <v>55286.0</v>
      </c>
      <c r="C138" s="24">
        <v>3.0</v>
      </c>
      <c r="D138" s="623">
        <v>0.6847222222222222</v>
      </c>
      <c r="E138" s="625"/>
      <c r="F138" s="625"/>
      <c r="G138" s="626" t="s">
        <v>438</v>
      </c>
      <c r="H138" s="627">
        <v>77.0</v>
      </c>
      <c r="I138" s="197">
        <f t="shared" si="37"/>
        <v>-248.17</v>
      </c>
      <c r="J138" s="44">
        <v>1.0</v>
      </c>
      <c r="K138" s="504"/>
      <c r="L138" s="505"/>
      <c r="M138" s="505"/>
      <c r="N138" s="506"/>
    </row>
    <row r="139">
      <c r="A139" s="269"/>
      <c r="B139" s="28">
        <v>54577.0</v>
      </c>
      <c r="C139" s="24">
        <v>5.0</v>
      </c>
      <c r="D139" s="623">
        <v>0.7673611111111112</v>
      </c>
      <c r="E139" s="625"/>
      <c r="F139" s="625"/>
      <c r="G139" s="626" t="s">
        <v>439</v>
      </c>
      <c r="H139" s="627">
        <v>88.0</v>
      </c>
      <c r="I139" s="197">
        <f t="shared" si="37"/>
        <v>-171.17</v>
      </c>
      <c r="J139" s="44"/>
      <c r="K139" s="504"/>
      <c r="L139" s="505"/>
      <c r="M139" s="505"/>
      <c r="N139" s="506"/>
    </row>
    <row r="140">
      <c r="A140" s="269"/>
      <c r="B140" s="626" t="s">
        <v>440</v>
      </c>
      <c r="C140" s="622">
        <v>4.0</v>
      </c>
      <c r="D140" s="623">
        <v>0.8611111111111112</v>
      </c>
      <c r="E140" s="625"/>
      <c r="F140" s="625"/>
      <c r="G140" s="626" t="s">
        <v>441</v>
      </c>
      <c r="H140" s="627">
        <f>77*2</f>
        <v>154</v>
      </c>
      <c r="I140" s="197">
        <f t="shared" si="37"/>
        <v>-83.17</v>
      </c>
      <c r="J140" s="38"/>
      <c r="K140" s="504"/>
      <c r="L140" s="505"/>
      <c r="M140" s="505"/>
      <c r="N140" s="506"/>
    </row>
    <row r="141">
      <c r="A141" s="269"/>
      <c r="B141" s="626"/>
      <c r="C141" s="622"/>
      <c r="D141" s="623"/>
      <c r="E141" s="625"/>
      <c r="F141" s="625"/>
      <c r="G141" s="626"/>
      <c r="H141" s="658">
        <f>SUM(H136:H140)</f>
        <v>706</v>
      </c>
      <c r="I141" s="323">
        <f t="shared" si="37"/>
        <v>70.83</v>
      </c>
      <c r="J141" s="44"/>
      <c r="K141" s="504"/>
      <c r="L141" s="505"/>
      <c r="M141" s="514">
        <f t="shared" ref="M141:N141" si="38">M124+H141</f>
        <v>8465</v>
      </c>
      <c r="N141" s="506">
        <f t="shared" si="38"/>
        <v>2113.3</v>
      </c>
    </row>
    <row r="142">
      <c r="A142" s="269"/>
      <c r="B142" s="626"/>
      <c r="C142" s="622"/>
      <c r="D142" s="623"/>
      <c r="E142" s="625"/>
      <c r="F142" s="625"/>
      <c r="G142" s="626"/>
      <c r="H142" s="658"/>
      <c r="I142" s="199"/>
      <c r="J142" s="38"/>
      <c r="K142" s="504"/>
      <c r="L142" s="505"/>
      <c r="M142" s="505"/>
      <c r="N142" s="506"/>
    </row>
    <row r="143">
      <c r="A143" s="558"/>
      <c r="B143" s="650"/>
      <c r="C143" s="648"/>
      <c r="D143" s="661"/>
      <c r="E143" s="662"/>
      <c r="F143" s="662"/>
      <c r="G143" s="663"/>
      <c r="H143" s="664"/>
      <c r="I143" s="245"/>
      <c r="J143" s="253"/>
      <c r="K143" s="519"/>
      <c r="L143" s="520"/>
      <c r="M143" s="520"/>
      <c r="N143" s="521"/>
    </row>
    <row r="144">
      <c r="A144" s="559"/>
      <c r="B144" s="85">
        <v>53623.0</v>
      </c>
      <c r="C144" s="125">
        <v>9.0</v>
      </c>
      <c r="D144" s="84">
        <v>0.15625</v>
      </c>
      <c r="E144" s="655"/>
      <c r="F144" s="655"/>
      <c r="G144" s="626" t="s">
        <v>424</v>
      </c>
      <c r="H144" s="158">
        <v>310.0</v>
      </c>
      <c r="I144" s="30">
        <v>-635.17</v>
      </c>
      <c r="J144" s="87"/>
      <c r="K144" s="504"/>
      <c r="L144" s="505"/>
      <c r="M144" s="505"/>
      <c r="N144" s="506"/>
    </row>
    <row r="145">
      <c r="A145" s="560"/>
      <c r="B145" s="622">
        <v>51838.0</v>
      </c>
      <c r="C145" s="622">
        <v>2.0</v>
      </c>
      <c r="D145" s="623">
        <v>0.2222222222222222</v>
      </c>
      <c r="E145" s="625"/>
      <c r="F145" s="625"/>
      <c r="G145" s="626" t="s">
        <v>424</v>
      </c>
      <c r="H145" s="627">
        <v>77.0</v>
      </c>
      <c r="I145" s="197">
        <f t="shared" ref="I145:I148" si="39">I144+H144</f>
        <v>-325.17</v>
      </c>
      <c r="J145" s="38"/>
      <c r="K145" s="504"/>
      <c r="L145" s="505"/>
      <c r="M145" s="505"/>
      <c r="N145" s="506"/>
    </row>
    <row r="146">
      <c r="A146" s="560"/>
      <c r="B146" s="626">
        <v>55548.0</v>
      </c>
      <c r="C146" s="622">
        <v>6.0</v>
      </c>
      <c r="D146" s="623">
        <v>0.2708333333333333</v>
      </c>
      <c r="E146" s="625"/>
      <c r="F146" s="625"/>
      <c r="G146" s="626" t="s">
        <v>55</v>
      </c>
      <c r="H146" s="627">
        <v>362.0</v>
      </c>
      <c r="I146" s="197">
        <f t="shared" si="39"/>
        <v>-248.17</v>
      </c>
      <c r="J146" s="38"/>
      <c r="K146" s="504"/>
      <c r="L146" s="505"/>
      <c r="M146" s="505"/>
      <c r="N146" s="506"/>
    </row>
    <row r="147">
      <c r="A147" s="560"/>
      <c r="B147" s="626">
        <v>51478.0</v>
      </c>
      <c r="C147" s="622">
        <v>4.0</v>
      </c>
      <c r="D147" s="623">
        <v>0.4166666666666667</v>
      </c>
      <c r="E147" s="625"/>
      <c r="F147" s="625"/>
      <c r="G147" s="626" t="s">
        <v>406</v>
      </c>
      <c r="H147" s="627">
        <f>77*2</f>
        <v>154</v>
      </c>
      <c r="I147" s="197">
        <f t="shared" si="39"/>
        <v>113.83</v>
      </c>
      <c r="J147" s="44">
        <v>1.0</v>
      </c>
      <c r="K147" s="504"/>
      <c r="L147" s="505"/>
      <c r="M147" s="505"/>
      <c r="N147" s="506"/>
    </row>
    <row r="148">
      <c r="A148" s="560"/>
      <c r="B148" s="626"/>
      <c r="C148" s="622"/>
      <c r="D148" s="623"/>
      <c r="E148" s="625"/>
      <c r="F148" s="625"/>
      <c r="G148" s="626"/>
      <c r="H148" s="658">
        <f>SUM(H144:H147)</f>
        <v>903</v>
      </c>
      <c r="I148" s="323">
        <f t="shared" si="39"/>
        <v>267.83</v>
      </c>
      <c r="J148" s="38"/>
      <c r="K148" s="524">
        <f t="shared" ref="K148:L148" si="40">K132+H148</f>
        <v>9671</v>
      </c>
      <c r="L148" s="514">
        <f t="shared" si="40"/>
        <v>2684.13</v>
      </c>
      <c r="M148" s="505"/>
      <c r="N148" s="506"/>
    </row>
    <row r="149">
      <c r="A149" s="560"/>
      <c r="B149" s="626"/>
      <c r="C149" s="622"/>
      <c r="D149" s="623"/>
      <c r="E149" s="625"/>
      <c r="F149" s="625"/>
      <c r="G149" s="626"/>
      <c r="H149" s="627"/>
      <c r="I149" s="197"/>
      <c r="J149" s="38"/>
      <c r="K149" s="504"/>
      <c r="L149" s="505"/>
      <c r="M149" s="505"/>
      <c r="N149" s="506"/>
    </row>
    <row r="150">
      <c r="A150" s="560"/>
      <c r="B150" s="644"/>
      <c r="C150" s="642"/>
      <c r="D150" s="643"/>
      <c r="E150" s="635"/>
      <c r="F150" s="635"/>
      <c r="G150" s="644"/>
      <c r="H150" s="645"/>
      <c r="I150" s="199"/>
      <c r="J150" s="38"/>
      <c r="K150" s="504"/>
      <c r="L150" s="505"/>
      <c r="M150" s="505"/>
      <c r="N150" s="506"/>
    </row>
    <row r="151">
      <c r="A151" s="562">
        <v>45849.0</v>
      </c>
      <c r="B151" s="626"/>
      <c r="C151" s="622"/>
      <c r="D151" s="643"/>
      <c r="E151" s="635"/>
      <c r="F151" s="635"/>
      <c r="G151" s="644"/>
      <c r="H151" s="672"/>
      <c r="I151" s="197"/>
      <c r="J151" s="155"/>
      <c r="K151" s="504"/>
      <c r="L151" s="505"/>
      <c r="M151" s="505"/>
      <c r="N151" s="506"/>
    </row>
    <row r="152" ht="18.75" customHeight="1">
      <c r="A152" s="269"/>
      <c r="B152" s="136">
        <v>55494.0</v>
      </c>
      <c r="C152" s="136">
        <v>8.0</v>
      </c>
      <c r="D152" s="255">
        <v>0.3125</v>
      </c>
      <c r="E152" s="625"/>
      <c r="F152" s="625"/>
      <c r="G152" s="138" t="s">
        <v>20</v>
      </c>
      <c r="H152" s="215">
        <v>362.0</v>
      </c>
      <c r="I152" s="257">
        <v>-635.17</v>
      </c>
      <c r="J152" s="31"/>
      <c r="K152" s="504"/>
      <c r="L152" s="505"/>
      <c r="M152" s="505"/>
      <c r="N152" s="506"/>
    </row>
    <row r="153">
      <c r="A153" s="269"/>
      <c r="B153" s="467">
        <v>47464.0</v>
      </c>
      <c r="C153" s="57">
        <v>8.0</v>
      </c>
      <c r="D153" s="623">
        <v>0.4583333333333333</v>
      </c>
      <c r="E153" s="625"/>
      <c r="F153" s="625"/>
      <c r="G153" s="626" t="s">
        <v>421</v>
      </c>
      <c r="H153" s="258">
        <f>77*3</f>
        <v>231</v>
      </c>
      <c r="I153" s="257">
        <f t="shared" ref="I153:I156" si="41">I152+H152</f>
        <v>-273.17</v>
      </c>
      <c r="J153" s="38"/>
      <c r="K153" s="497"/>
      <c r="L153" s="505"/>
      <c r="M153" s="505"/>
      <c r="N153" s="506"/>
    </row>
    <row r="154">
      <c r="A154" s="269"/>
      <c r="B154" s="626" t="s">
        <v>442</v>
      </c>
      <c r="C154" s="622">
        <v>6.0</v>
      </c>
      <c r="D154" s="623">
        <v>0.5520833333333334</v>
      </c>
      <c r="E154" s="625"/>
      <c r="F154" s="625"/>
      <c r="G154" s="626" t="s">
        <v>443</v>
      </c>
      <c r="H154" s="627">
        <f>81*3</f>
        <v>243</v>
      </c>
      <c r="I154" s="257">
        <f t="shared" si="41"/>
        <v>-42.17</v>
      </c>
      <c r="J154" s="38"/>
      <c r="K154" s="497"/>
      <c r="L154" s="505"/>
      <c r="M154" s="505"/>
      <c r="N154" s="506"/>
    </row>
    <row r="155">
      <c r="A155" s="269"/>
      <c r="B155" s="626">
        <v>47074.0</v>
      </c>
      <c r="C155" s="622">
        <v>2.0</v>
      </c>
      <c r="D155" s="623">
        <v>0.7256944444444444</v>
      </c>
      <c r="E155" s="625"/>
      <c r="F155" s="625"/>
      <c r="G155" s="626" t="s">
        <v>166</v>
      </c>
      <c r="H155" s="627">
        <v>103.0</v>
      </c>
      <c r="I155" s="257">
        <f t="shared" si="41"/>
        <v>200.83</v>
      </c>
      <c r="J155" s="44">
        <v>2.0</v>
      </c>
      <c r="K155" s="497"/>
      <c r="L155" s="505"/>
      <c r="M155" s="514">
        <f t="shared" ref="M155:N155" si="42">M141+H156</f>
        <v>9404</v>
      </c>
      <c r="N155" s="506">
        <f t="shared" si="42"/>
        <v>2417.13</v>
      </c>
    </row>
    <row r="156">
      <c r="A156" s="269"/>
      <c r="B156" s="626"/>
      <c r="C156" s="622"/>
      <c r="D156" s="623"/>
      <c r="E156" s="625"/>
      <c r="F156" s="625"/>
      <c r="G156" s="626"/>
      <c r="H156" s="658">
        <f>SUM(H152:H155)</f>
        <v>939</v>
      </c>
      <c r="I156" s="480">
        <f t="shared" si="41"/>
        <v>303.83</v>
      </c>
      <c r="J156" s="38"/>
      <c r="K156" s="563"/>
      <c r="L156" s="564"/>
      <c r="M156" s="505"/>
      <c r="N156" s="506"/>
    </row>
    <row r="157">
      <c r="A157" s="269"/>
      <c r="B157" s="622"/>
      <c r="C157" s="717"/>
      <c r="D157" s="623"/>
      <c r="E157" s="625"/>
      <c r="F157" s="625"/>
      <c r="G157" s="659" t="s">
        <v>431</v>
      </c>
      <c r="H157" s="658"/>
      <c r="I157" s="718"/>
      <c r="J157" s="38"/>
      <c r="K157" s="497"/>
      <c r="L157" s="505"/>
      <c r="M157" s="505"/>
      <c r="N157" s="506"/>
    </row>
    <row r="158">
      <c r="A158" s="558"/>
      <c r="B158" s="660"/>
      <c r="C158" s="719"/>
      <c r="D158" s="661"/>
      <c r="E158" s="662"/>
      <c r="F158" s="662"/>
      <c r="G158" s="663"/>
      <c r="H158" s="664"/>
      <c r="I158" s="245"/>
      <c r="J158" s="253"/>
      <c r="K158" s="519"/>
      <c r="L158" s="520"/>
      <c r="M158" s="520"/>
      <c r="N158" s="521"/>
    </row>
    <row r="159">
      <c r="A159" s="316"/>
      <c r="B159" s="720">
        <v>45951.0</v>
      </c>
      <c r="C159" s="653">
        <v>2.0</v>
      </c>
      <c r="D159" s="654">
        <v>0.5486111111111112</v>
      </c>
      <c r="E159" s="655"/>
      <c r="F159" s="655"/>
      <c r="G159" s="626" t="s">
        <v>424</v>
      </c>
      <c r="H159" s="627">
        <v>77.0</v>
      </c>
      <c r="I159" s="257">
        <v>-635.17</v>
      </c>
      <c r="J159" s="87"/>
      <c r="K159" s="504"/>
      <c r="L159" s="505"/>
      <c r="M159" s="505"/>
      <c r="N159" s="506"/>
    </row>
    <row r="160">
      <c r="A160" s="269"/>
      <c r="B160" s="721" t="s">
        <v>426</v>
      </c>
      <c r="C160" s="622">
        <v>6.0</v>
      </c>
      <c r="D160" s="623">
        <v>0.6111111111111112</v>
      </c>
      <c r="E160" s="625"/>
      <c r="F160" s="625"/>
      <c r="G160" s="626" t="s">
        <v>444</v>
      </c>
      <c r="H160" s="627">
        <f>44*3</f>
        <v>132</v>
      </c>
      <c r="I160" s="58">
        <f t="shared" ref="I160:I163" si="43">I159+H159</f>
        <v>-558.17</v>
      </c>
      <c r="J160" s="38"/>
      <c r="K160" s="504"/>
      <c r="L160" s="505"/>
      <c r="M160" s="505"/>
      <c r="N160" s="506"/>
    </row>
    <row r="161">
      <c r="A161" s="269"/>
      <c r="B161" s="721">
        <v>50884.0</v>
      </c>
      <c r="C161" s="622">
        <v>4.0</v>
      </c>
      <c r="D161" s="623">
        <v>0.7361111111111112</v>
      </c>
      <c r="E161" s="625"/>
      <c r="F161" s="625"/>
      <c r="G161" s="626" t="s">
        <v>438</v>
      </c>
      <c r="H161" s="627">
        <v>310.0</v>
      </c>
      <c r="I161" s="58">
        <f t="shared" si="43"/>
        <v>-426.17</v>
      </c>
      <c r="J161" s="38"/>
      <c r="K161" s="504"/>
      <c r="L161" s="505"/>
      <c r="M161" s="505"/>
      <c r="N161" s="506"/>
    </row>
    <row r="162">
      <c r="A162" s="269"/>
      <c r="B162" s="721">
        <v>52534.0</v>
      </c>
      <c r="C162" s="622">
        <v>6.0</v>
      </c>
      <c r="D162" s="623">
        <v>0.8541666666666666</v>
      </c>
      <c r="E162" s="625"/>
      <c r="F162" s="625"/>
      <c r="G162" s="626" t="s">
        <v>438</v>
      </c>
      <c r="H162" s="627">
        <v>310.0</v>
      </c>
      <c r="I162" s="58">
        <f t="shared" si="43"/>
        <v>-116.17</v>
      </c>
      <c r="J162" s="44">
        <v>1.0</v>
      </c>
      <c r="K162" s="504"/>
      <c r="L162" s="505"/>
      <c r="M162" s="505"/>
      <c r="N162" s="506"/>
    </row>
    <row r="163">
      <c r="A163" s="269"/>
      <c r="B163" s="626"/>
      <c r="C163" s="622"/>
      <c r="D163" s="623"/>
      <c r="E163" s="625"/>
      <c r="F163" s="625"/>
      <c r="G163" s="626"/>
      <c r="H163" s="658">
        <f>SUM(H159:H162)</f>
        <v>829</v>
      </c>
      <c r="I163" s="320">
        <f t="shared" si="43"/>
        <v>193.83</v>
      </c>
      <c r="J163" s="38"/>
      <c r="K163" s="524">
        <f t="shared" ref="K163:L163" si="44">K148+H163</f>
        <v>10500</v>
      </c>
      <c r="L163" s="514">
        <f t="shared" si="44"/>
        <v>2877.96</v>
      </c>
      <c r="M163" s="505"/>
      <c r="N163" s="506"/>
    </row>
    <row r="164">
      <c r="A164" s="269">
        <v>45850.0</v>
      </c>
      <c r="B164" s="641"/>
      <c r="C164" s="642"/>
      <c r="D164" s="643"/>
      <c r="E164" s="722"/>
      <c r="F164" s="722"/>
      <c r="G164" s="723"/>
      <c r="H164" s="645"/>
      <c r="I164" s="53"/>
      <c r="J164" s="38"/>
      <c r="K164" s="504"/>
      <c r="L164" s="505"/>
      <c r="M164" s="505"/>
      <c r="N164" s="506"/>
    </row>
    <row r="165">
      <c r="A165" s="269"/>
      <c r="B165" s="644"/>
      <c r="C165" s="642"/>
      <c r="D165" s="643"/>
      <c r="E165" s="635"/>
      <c r="F165" s="635"/>
      <c r="G165" s="644"/>
      <c r="H165" s="672"/>
      <c r="I165" s="197"/>
      <c r="J165" s="155"/>
      <c r="K165" s="504"/>
      <c r="L165" s="505"/>
      <c r="M165" s="505"/>
      <c r="N165" s="506"/>
    </row>
    <row r="166">
      <c r="A166" s="269"/>
      <c r="B166" s="161">
        <v>50266.0</v>
      </c>
      <c r="C166" s="622">
        <v>5.0</v>
      </c>
      <c r="D166" s="623">
        <v>0.4583333333333333</v>
      </c>
      <c r="E166" s="625"/>
      <c r="F166" s="625"/>
      <c r="G166" s="626" t="s">
        <v>20</v>
      </c>
      <c r="H166" s="627">
        <v>362.0</v>
      </c>
      <c r="I166" s="257">
        <v>-635.17</v>
      </c>
      <c r="J166" s="31"/>
      <c r="K166" s="504"/>
      <c r="L166" s="505"/>
      <c r="M166" s="505"/>
      <c r="N166" s="506"/>
    </row>
    <row r="167">
      <c r="A167" s="269"/>
      <c r="B167" s="626">
        <v>47094.0</v>
      </c>
      <c r="C167" s="622">
        <v>2.0</v>
      </c>
      <c r="D167" s="623">
        <v>0.5625</v>
      </c>
      <c r="E167" s="625"/>
      <c r="F167" s="625"/>
      <c r="G167" s="626" t="s">
        <v>424</v>
      </c>
      <c r="H167" s="627">
        <v>77.0</v>
      </c>
      <c r="I167" s="197">
        <f t="shared" ref="I167:I170" si="45">I166+H166</f>
        <v>-273.17</v>
      </c>
      <c r="J167" s="38"/>
      <c r="K167" s="504"/>
      <c r="L167" s="505"/>
      <c r="M167" s="505"/>
      <c r="N167" s="506"/>
    </row>
    <row r="168">
      <c r="A168" s="269"/>
      <c r="B168" s="626">
        <v>53661.0</v>
      </c>
      <c r="C168" s="622">
        <v>3.0</v>
      </c>
      <c r="D168" s="623">
        <v>0.6180555555555556</v>
      </c>
      <c r="E168" s="625"/>
      <c r="F168" s="625"/>
      <c r="G168" s="626" t="s">
        <v>16</v>
      </c>
      <c r="H168" s="627">
        <v>77.0</v>
      </c>
      <c r="I168" s="197">
        <f t="shared" si="45"/>
        <v>-196.17</v>
      </c>
      <c r="J168" s="38"/>
      <c r="K168" s="504"/>
      <c r="L168" s="505"/>
      <c r="M168" s="505"/>
      <c r="N168" s="506"/>
    </row>
    <row r="169">
      <c r="A169" s="269"/>
      <c r="B169" s="626">
        <v>55542.0</v>
      </c>
      <c r="C169" s="622">
        <v>3.0</v>
      </c>
      <c r="D169" s="623">
        <v>0.78125</v>
      </c>
      <c r="E169" s="625"/>
      <c r="F169" s="625"/>
      <c r="G169" s="626" t="s">
        <v>438</v>
      </c>
      <c r="H169" s="627">
        <v>310.0</v>
      </c>
      <c r="I169" s="197">
        <f t="shared" si="45"/>
        <v>-119.17</v>
      </c>
      <c r="J169" s="44">
        <v>2.0</v>
      </c>
      <c r="K169" s="504"/>
      <c r="L169" s="505"/>
      <c r="M169" s="514">
        <f t="shared" ref="M169:N169" si="46">M155+H170</f>
        <v>10230</v>
      </c>
      <c r="N169" s="506">
        <f t="shared" si="46"/>
        <v>2607.96</v>
      </c>
    </row>
    <row r="170">
      <c r="A170" s="269"/>
      <c r="B170" s="626"/>
      <c r="C170" s="622"/>
      <c r="D170" s="623"/>
      <c r="E170" s="625"/>
      <c r="F170" s="625"/>
      <c r="G170" s="626"/>
      <c r="H170" s="658">
        <f>SUM(H166:H169)</f>
        <v>826</v>
      </c>
      <c r="I170" s="323">
        <f t="shared" si="45"/>
        <v>190.83</v>
      </c>
      <c r="J170" s="38"/>
      <c r="K170" s="504"/>
      <c r="L170" s="505"/>
      <c r="M170" s="505"/>
      <c r="N170" s="506"/>
    </row>
    <row r="171">
      <c r="A171" s="269"/>
      <c r="B171" s="626"/>
      <c r="C171" s="622"/>
      <c r="D171" s="623"/>
      <c r="E171" s="625"/>
      <c r="F171" s="625"/>
      <c r="G171" s="626"/>
      <c r="H171" s="658"/>
      <c r="I171" s="199"/>
      <c r="J171" s="38"/>
      <c r="K171" s="504"/>
      <c r="L171" s="505"/>
      <c r="M171" s="505"/>
      <c r="N171" s="506"/>
    </row>
    <row r="172">
      <c r="A172" s="269"/>
      <c r="B172" s="724"/>
      <c r="C172" s="725"/>
      <c r="D172" s="726"/>
      <c r="E172" s="727"/>
      <c r="F172" s="727"/>
      <c r="G172" s="728"/>
      <c r="H172" s="729"/>
      <c r="I172" s="204"/>
      <c r="J172" s="38"/>
      <c r="K172" s="519"/>
      <c r="L172" s="520"/>
      <c r="M172" s="520"/>
      <c r="N172" s="521"/>
    </row>
    <row r="173">
      <c r="A173" s="280">
        <v>45851.0</v>
      </c>
      <c r="B173" s="459">
        <v>52878.0</v>
      </c>
      <c r="C173" s="653">
        <v>4.0</v>
      </c>
      <c r="D173" s="665">
        <v>0.2777777777777778</v>
      </c>
      <c r="E173" s="632"/>
      <c r="F173" s="632"/>
      <c r="G173" s="666" t="s">
        <v>26</v>
      </c>
      <c r="H173" s="656">
        <f>77*2</f>
        <v>154</v>
      </c>
      <c r="I173" s="30">
        <v>-635.17</v>
      </c>
      <c r="J173" s="730"/>
      <c r="K173" s="504"/>
      <c r="L173" s="505"/>
      <c r="M173" s="505"/>
      <c r="N173" s="506"/>
    </row>
    <row r="174">
      <c r="A174" s="283"/>
      <c r="B174" s="626">
        <v>51060.0</v>
      </c>
      <c r="C174" s="622">
        <v>2.0</v>
      </c>
      <c r="D174" s="623">
        <v>0.3333333333333333</v>
      </c>
      <c r="E174" s="625"/>
      <c r="F174" s="625"/>
      <c r="G174" s="626" t="s">
        <v>26</v>
      </c>
      <c r="H174" s="627">
        <v>77.0</v>
      </c>
      <c r="I174" s="58">
        <f t="shared" ref="I174:I178" si="47">I173+H173</f>
        <v>-481.17</v>
      </c>
      <c r="J174" s="731"/>
      <c r="K174" s="504"/>
      <c r="L174" s="505"/>
      <c r="M174" s="505"/>
      <c r="N174" s="506"/>
    </row>
    <row r="175">
      <c r="A175" s="283"/>
      <c r="B175" s="28">
        <v>51128.0</v>
      </c>
      <c r="C175" s="622">
        <v>3.0</v>
      </c>
      <c r="D175" s="623">
        <v>0.4548611111111111</v>
      </c>
      <c r="E175" s="625"/>
      <c r="F175" s="625"/>
      <c r="G175" s="626" t="s">
        <v>21</v>
      </c>
      <c r="H175" s="627">
        <v>77.0</v>
      </c>
      <c r="I175" s="58">
        <f t="shared" si="47"/>
        <v>-404.17</v>
      </c>
      <c r="J175" s="731"/>
      <c r="K175" s="504"/>
      <c r="L175" s="505"/>
      <c r="M175" s="505"/>
      <c r="N175" s="506"/>
    </row>
    <row r="176">
      <c r="A176" s="283"/>
      <c r="B176" s="28">
        <v>54082.0</v>
      </c>
      <c r="C176" s="24">
        <v>2.0</v>
      </c>
      <c r="D176" s="27">
        <v>0.6006944444444444</v>
      </c>
      <c r="E176" s="625"/>
      <c r="F176" s="625"/>
      <c r="G176" s="28" t="s">
        <v>16</v>
      </c>
      <c r="H176" s="29">
        <v>77.0</v>
      </c>
      <c r="I176" s="58">
        <f t="shared" si="47"/>
        <v>-327.17</v>
      </c>
      <c r="J176" s="731"/>
      <c r="K176" s="504"/>
      <c r="L176" s="505"/>
      <c r="M176" s="505"/>
      <c r="N176" s="506"/>
    </row>
    <row r="177">
      <c r="A177" s="283"/>
      <c r="B177" s="28">
        <v>55347.0</v>
      </c>
      <c r="C177" s="622">
        <v>8.0</v>
      </c>
      <c r="D177" s="623">
        <v>0.71875</v>
      </c>
      <c r="E177" s="625"/>
      <c r="F177" s="625"/>
      <c r="G177" s="626" t="s">
        <v>21</v>
      </c>
      <c r="H177" s="627">
        <v>310.0</v>
      </c>
      <c r="I177" s="58">
        <f t="shared" si="47"/>
        <v>-250.17</v>
      </c>
      <c r="J177" s="732"/>
      <c r="K177" s="504"/>
      <c r="L177" s="505"/>
      <c r="M177" s="505"/>
      <c r="N177" s="506"/>
    </row>
    <row r="178">
      <c r="A178" s="283"/>
      <c r="B178" s="626"/>
      <c r="C178" s="622"/>
      <c r="D178" s="623"/>
      <c r="E178" s="625"/>
      <c r="F178" s="625"/>
      <c r="G178" s="626"/>
      <c r="H178" s="645">
        <f>SUM(H173:H177)</f>
        <v>695</v>
      </c>
      <c r="I178" s="320">
        <f t="shared" si="47"/>
        <v>59.83</v>
      </c>
      <c r="J178" s="174">
        <v>1.0</v>
      </c>
      <c r="K178" s="524">
        <f t="shared" ref="K178:L178" si="48">K163+H178</f>
        <v>11195</v>
      </c>
      <c r="L178" s="514">
        <f t="shared" si="48"/>
        <v>2937.79</v>
      </c>
      <c r="M178" s="505"/>
      <c r="N178" s="506"/>
    </row>
    <row r="179">
      <c r="A179" s="283"/>
      <c r="B179" s="28"/>
      <c r="C179" s="622"/>
      <c r="D179" s="643"/>
      <c r="E179" s="635"/>
      <c r="F179" s="635"/>
      <c r="G179" s="644"/>
      <c r="H179" s="645"/>
      <c r="I179" s="58"/>
      <c r="J179" s="284"/>
      <c r="K179" s="504"/>
      <c r="L179" s="505"/>
      <c r="M179" s="505"/>
      <c r="N179" s="506"/>
    </row>
    <row r="180">
      <c r="A180" s="283"/>
      <c r="B180" s="105"/>
      <c r="C180" s="642"/>
      <c r="D180" s="643"/>
      <c r="E180" s="635"/>
      <c r="F180" s="635"/>
      <c r="G180" s="644"/>
      <c r="H180" s="672"/>
      <c r="I180" s="197"/>
      <c r="J180" s="284"/>
      <c r="K180" s="504"/>
      <c r="L180" s="505"/>
      <c r="M180" s="505"/>
      <c r="N180" s="506"/>
    </row>
    <row r="181">
      <c r="A181" s="283"/>
      <c r="B181" s="105"/>
      <c r="C181" s="642"/>
      <c r="D181" s="643"/>
      <c r="E181" s="635"/>
      <c r="F181" s="635"/>
      <c r="G181" s="644"/>
      <c r="H181" s="672"/>
      <c r="I181" s="197"/>
      <c r="J181" s="284"/>
      <c r="K181" s="504"/>
      <c r="L181" s="505"/>
      <c r="M181" s="505"/>
      <c r="N181" s="506"/>
    </row>
    <row r="182">
      <c r="A182" s="283"/>
      <c r="B182" s="28">
        <v>55512.0</v>
      </c>
      <c r="C182" s="622">
        <v>1.0</v>
      </c>
      <c r="D182" s="623">
        <v>0.40625</v>
      </c>
      <c r="E182" s="625"/>
      <c r="F182" s="625"/>
      <c r="G182" s="626" t="s">
        <v>424</v>
      </c>
      <c r="H182" s="627">
        <v>77.0</v>
      </c>
      <c r="I182" s="58">
        <v>-635.17</v>
      </c>
      <c r="J182" s="285"/>
      <c r="K182" s="504"/>
      <c r="L182" s="505"/>
      <c r="M182" s="505"/>
      <c r="N182" s="506"/>
    </row>
    <row r="183" ht="15.75" customHeight="1">
      <c r="A183" s="283"/>
      <c r="B183" s="28">
        <v>54365.0</v>
      </c>
      <c r="C183" s="24">
        <v>4.0</v>
      </c>
      <c r="D183" s="26">
        <v>0.4375</v>
      </c>
      <c r="E183" s="625"/>
      <c r="F183" s="625"/>
      <c r="G183" s="28" t="s">
        <v>34</v>
      </c>
      <c r="H183" s="29">
        <f>44*2</f>
        <v>88</v>
      </c>
      <c r="I183" s="197">
        <f t="shared" ref="I183:I189" si="49">I182+H182</f>
        <v>-558.17</v>
      </c>
      <c r="J183" s="286"/>
      <c r="K183" s="504"/>
      <c r="L183" s="505"/>
      <c r="M183" s="505"/>
      <c r="N183" s="506"/>
    </row>
    <row r="184" ht="15.75" customHeight="1">
      <c r="A184" s="283"/>
      <c r="B184" s="28">
        <v>53436.0</v>
      </c>
      <c r="C184" s="24">
        <v>2.0</v>
      </c>
      <c r="D184" s="27">
        <v>0.5</v>
      </c>
      <c r="E184" s="625"/>
      <c r="F184" s="625"/>
      <c r="G184" s="28" t="s">
        <v>424</v>
      </c>
      <c r="H184" s="29">
        <v>77.0</v>
      </c>
      <c r="I184" s="197">
        <f t="shared" si="49"/>
        <v>-470.17</v>
      </c>
      <c r="J184" s="286"/>
      <c r="K184" s="504"/>
      <c r="L184" s="505"/>
      <c r="M184" s="505"/>
      <c r="N184" s="506"/>
    </row>
    <row r="185" ht="15.75" customHeight="1">
      <c r="A185" s="283"/>
      <c r="B185" s="626">
        <v>52357.0</v>
      </c>
      <c r="C185" s="622">
        <v>2.0</v>
      </c>
      <c r="D185" s="623">
        <v>0.5625</v>
      </c>
      <c r="E185" s="625"/>
      <c r="F185" s="625"/>
      <c r="G185" s="626" t="s">
        <v>26</v>
      </c>
      <c r="H185" s="627">
        <v>77.0</v>
      </c>
      <c r="I185" s="197">
        <f t="shared" si="49"/>
        <v>-393.17</v>
      </c>
      <c r="J185" s="286">
        <v>2.0</v>
      </c>
      <c r="K185" s="504"/>
      <c r="L185" s="505"/>
      <c r="M185" s="505"/>
      <c r="N185" s="506"/>
    </row>
    <row r="186">
      <c r="A186" s="283"/>
      <c r="B186" s="28">
        <v>54332.0</v>
      </c>
      <c r="C186" s="24">
        <v>4.0</v>
      </c>
      <c r="D186" s="27">
        <v>0.625</v>
      </c>
      <c r="E186" s="625"/>
      <c r="F186" s="625"/>
      <c r="G186" s="28" t="s">
        <v>445</v>
      </c>
      <c r="H186" s="29">
        <f>44*2</f>
        <v>88</v>
      </c>
      <c r="I186" s="197">
        <f t="shared" si="49"/>
        <v>-316.17</v>
      </c>
      <c r="J186" s="284"/>
      <c r="K186" s="504"/>
      <c r="L186" s="505"/>
      <c r="M186" s="505"/>
      <c r="N186" s="506"/>
    </row>
    <row r="187">
      <c r="A187" s="283"/>
      <c r="B187" s="28">
        <v>55243.0</v>
      </c>
      <c r="C187" s="622">
        <v>2.0</v>
      </c>
      <c r="D187" s="623">
        <v>0.6875</v>
      </c>
      <c r="E187" s="625"/>
      <c r="F187" s="625"/>
      <c r="G187" s="626" t="s">
        <v>424</v>
      </c>
      <c r="H187" s="627">
        <v>77.0</v>
      </c>
      <c r="I187" s="197">
        <f t="shared" si="49"/>
        <v>-228.17</v>
      </c>
      <c r="J187" s="284"/>
      <c r="K187" s="504"/>
      <c r="L187" s="505"/>
      <c r="M187" s="505"/>
      <c r="N187" s="506"/>
    </row>
    <row r="188">
      <c r="A188" s="283"/>
      <c r="B188" s="28">
        <v>55703.0</v>
      </c>
      <c r="C188" s="622">
        <v>5.0</v>
      </c>
      <c r="D188" s="623">
        <v>0.7673611111111112</v>
      </c>
      <c r="E188" s="625"/>
      <c r="F188" s="625"/>
      <c r="G188" s="626" t="s">
        <v>443</v>
      </c>
      <c r="H188" s="627">
        <f>81*2</f>
        <v>162</v>
      </c>
      <c r="I188" s="197">
        <f t="shared" si="49"/>
        <v>-151.17</v>
      </c>
      <c r="J188" s="174"/>
      <c r="K188" s="504"/>
      <c r="L188" s="505"/>
      <c r="M188" s="514">
        <f t="shared" ref="M188:N188" si="50">M169+H189</f>
        <v>10876</v>
      </c>
      <c r="N188" s="506">
        <f t="shared" si="50"/>
        <v>2618.79</v>
      </c>
    </row>
    <row r="189">
      <c r="A189" s="283"/>
      <c r="B189" s="28"/>
      <c r="C189" s="622"/>
      <c r="D189" s="623"/>
      <c r="E189" s="625"/>
      <c r="F189" s="625"/>
      <c r="G189" s="626"/>
      <c r="H189" s="304">
        <f>SUM(H182:H188)</f>
        <v>646</v>
      </c>
      <c r="I189" s="323">
        <f t="shared" si="49"/>
        <v>10.83</v>
      </c>
      <c r="J189" s="284"/>
      <c r="K189" s="504"/>
      <c r="L189" s="505"/>
      <c r="M189" s="505"/>
      <c r="N189" s="506"/>
    </row>
    <row r="190">
      <c r="A190" s="283"/>
      <c r="B190" s="28"/>
      <c r="C190" s="24"/>
      <c r="D190" s="27"/>
      <c r="E190" s="625"/>
      <c r="F190" s="625"/>
      <c r="G190" s="28"/>
      <c r="H190" s="29"/>
      <c r="I190" s="199"/>
      <c r="J190" s="284"/>
      <c r="K190" s="504"/>
      <c r="L190" s="505"/>
      <c r="M190" s="505"/>
      <c r="N190" s="506"/>
    </row>
    <row r="191">
      <c r="A191" s="283"/>
      <c r="B191" s="28"/>
      <c r="C191" s="642"/>
      <c r="D191" s="643"/>
      <c r="E191" s="635"/>
      <c r="F191" s="635"/>
      <c r="G191" s="644"/>
      <c r="H191" s="645"/>
      <c r="I191" s="171"/>
      <c r="J191" s="284"/>
      <c r="K191" s="504"/>
      <c r="L191" s="505"/>
      <c r="M191" s="505"/>
      <c r="N191" s="506"/>
    </row>
    <row r="192">
      <c r="A192" s="287"/>
      <c r="B192" s="288"/>
      <c r="C192" s="733"/>
      <c r="D192" s="734"/>
      <c r="E192" s="735"/>
      <c r="F192" s="735"/>
      <c r="G192" s="736"/>
      <c r="H192" s="737"/>
      <c r="I192" s="292"/>
      <c r="J192" s="247"/>
      <c r="K192" s="519"/>
      <c r="L192" s="520"/>
      <c r="M192" s="520"/>
      <c r="N192" s="521"/>
    </row>
    <row r="193">
      <c r="A193" s="269">
        <v>45852.0</v>
      </c>
      <c r="B193" s="161" t="s">
        <v>446</v>
      </c>
      <c r="C193" s="622">
        <v>12.0</v>
      </c>
      <c r="D193" s="623">
        <v>0.3333333333333333</v>
      </c>
      <c r="E193" s="625"/>
      <c r="F193" s="625"/>
      <c r="G193" s="626" t="s">
        <v>447</v>
      </c>
      <c r="H193" s="627">
        <v>793.0</v>
      </c>
      <c r="I193" s="30">
        <v>-635.17</v>
      </c>
      <c r="J193" s="738"/>
      <c r="K193" s="504"/>
      <c r="L193" s="505"/>
      <c r="M193" s="505"/>
      <c r="N193" s="506"/>
    </row>
    <row r="194">
      <c r="A194" s="185"/>
      <c r="B194" s="626">
        <v>55289.0</v>
      </c>
      <c r="C194" s="622">
        <v>4.0</v>
      </c>
      <c r="D194" s="623">
        <v>0.7152777777777778</v>
      </c>
      <c r="E194" s="625"/>
      <c r="F194" s="625"/>
      <c r="G194" s="626" t="s">
        <v>448</v>
      </c>
      <c r="H194" s="627">
        <v>310.0</v>
      </c>
      <c r="I194" s="293">
        <f t="shared" ref="I194:I195" si="51">I193+H193</f>
        <v>157.83</v>
      </c>
      <c r="J194" s="739"/>
      <c r="K194" s="504"/>
      <c r="L194" s="505"/>
      <c r="M194" s="505"/>
      <c r="N194" s="506"/>
    </row>
    <row r="195">
      <c r="A195" s="185"/>
      <c r="B195" s="626"/>
      <c r="C195" s="622"/>
      <c r="D195" s="623"/>
      <c r="E195" s="625"/>
      <c r="F195" s="625"/>
      <c r="G195" s="626"/>
      <c r="H195" s="658">
        <f>SUM(H193:H194)</f>
        <v>1103</v>
      </c>
      <c r="I195" s="319">
        <f t="shared" si="51"/>
        <v>467.83</v>
      </c>
      <c r="J195" s="739"/>
      <c r="K195" s="504"/>
      <c r="L195" s="505"/>
      <c r="M195" s="505"/>
      <c r="N195" s="506"/>
    </row>
    <row r="196">
      <c r="A196" s="185"/>
      <c r="B196" s="626"/>
      <c r="C196" s="622"/>
      <c r="D196" s="623"/>
      <c r="E196" s="625"/>
      <c r="F196" s="625"/>
      <c r="G196" s="626"/>
      <c r="H196" s="627"/>
      <c r="I196" s="293"/>
      <c r="J196" s="740">
        <v>1.0</v>
      </c>
      <c r="K196" s="524">
        <f t="shared" ref="K196:L196" si="52">K178+H195</f>
        <v>12298</v>
      </c>
      <c r="L196" s="514">
        <f t="shared" si="52"/>
        <v>3405.62</v>
      </c>
      <c r="M196" s="505"/>
      <c r="N196" s="506"/>
    </row>
    <row r="197">
      <c r="A197" s="185"/>
      <c r="B197" s="626"/>
      <c r="C197" s="622"/>
      <c r="D197" s="623"/>
      <c r="E197" s="625"/>
      <c r="F197" s="625"/>
      <c r="G197" s="626"/>
      <c r="H197" s="658"/>
      <c r="I197" s="199"/>
      <c r="J197" s="739"/>
      <c r="K197" s="504"/>
      <c r="L197" s="505"/>
      <c r="M197" s="505"/>
      <c r="N197" s="506"/>
    </row>
    <row r="198">
      <c r="A198" s="185"/>
      <c r="B198" s="644"/>
      <c r="C198" s="642"/>
      <c r="D198" s="643"/>
      <c r="E198" s="635"/>
      <c r="F198" s="635"/>
      <c r="G198" s="644"/>
      <c r="H198" s="672"/>
      <c r="I198" s="197"/>
      <c r="J198" s="739"/>
      <c r="K198" s="504"/>
      <c r="L198" s="505"/>
      <c r="M198" s="505"/>
      <c r="N198" s="506"/>
    </row>
    <row r="199">
      <c r="A199" s="185"/>
      <c r="B199" s="644"/>
      <c r="C199" s="642"/>
      <c r="D199" s="643"/>
      <c r="E199" s="635"/>
      <c r="F199" s="635"/>
      <c r="G199" s="644"/>
      <c r="H199" s="672"/>
      <c r="I199" s="197"/>
      <c r="J199" s="739"/>
      <c r="K199" s="504"/>
      <c r="L199" s="505"/>
      <c r="M199" s="505"/>
      <c r="N199" s="506"/>
    </row>
    <row r="200">
      <c r="A200" s="185"/>
      <c r="B200" s="161">
        <v>55353.0</v>
      </c>
      <c r="C200" s="622">
        <v>7.0</v>
      </c>
      <c r="D200" s="623">
        <v>0.125</v>
      </c>
      <c r="E200" s="625"/>
      <c r="F200" s="625"/>
      <c r="G200" s="626" t="s">
        <v>28</v>
      </c>
      <c r="H200" s="627">
        <v>310.0</v>
      </c>
      <c r="I200" s="58">
        <v>-635.17</v>
      </c>
      <c r="J200" s="741"/>
      <c r="K200" s="504"/>
      <c r="L200" s="505"/>
      <c r="M200" s="505"/>
      <c r="N200" s="506"/>
    </row>
    <row r="201">
      <c r="A201" s="185"/>
      <c r="B201" s="626">
        <v>54722.0</v>
      </c>
      <c r="C201" s="622">
        <v>5.0</v>
      </c>
      <c r="D201" s="623">
        <v>0.25</v>
      </c>
      <c r="E201" s="625"/>
      <c r="F201" s="625"/>
      <c r="G201" s="626" t="s">
        <v>28</v>
      </c>
      <c r="H201" s="627">
        <v>310.0</v>
      </c>
      <c r="I201" s="197">
        <f t="shared" ref="I201:I205" si="53">I200+H200</f>
        <v>-325.17</v>
      </c>
      <c r="J201" s="303"/>
      <c r="K201" s="504"/>
      <c r="L201" s="505"/>
      <c r="M201" s="505"/>
      <c r="N201" s="506"/>
    </row>
    <row r="202">
      <c r="A202" s="185"/>
      <c r="B202" s="161">
        <v>51188.0</v>
      </c>
      <c r="C202" s="297">
        <v>6.0</v>
      </c>
      <c r="D202" s="299">
        <v>0.3333333333333333</v>
      </c>
      <c r="E202" s="625"/>
      <c r="F202" s="625"/>
      <c r="G202" s="161" t="s">
        <v>449</v>
      </c>
      <c r="H202" s="300">
        <v>77.0</v>
      </c>
      <c r="I202" s="324">
        <f t="shared" si="53"/>
        <v>-15.17</v>
      </c>
      <c r="J202" s="302"/>
      <c r="K202" s="504"/>
      <c r="L202" s="505"/>
      <c r="M202" s="505"/>
      <c r="N202" s="506"/>
    </row>
    <row r="203">
      <c r="A203" s="185"/>
      <c r="B203" s="626">
        <v>46679.0</v>
      </c>
      <c r="C203" s="622">
        <v>4.0</v>
      </c>
      <c r="D203" s="623">
        <v>0.4652777777777778</v>
      </c>
      <c r="E203" s="625"/>
      <c r="F203" s="625"/>
      <c r="G203" s="626" t="s">
        <v>168</v>
      </c>
      <c r="H203" s="627">
        <f>44*2</f>
        <v>88</v>
      </c>
      <c r="I203" s="197">
        <f t="shared" si="53"/>
        <v>61.83</v>
      </c>
      <c r="J203" s="740">
        <v>2.0</v>
      </c>
      <c r="K203" s="504"/>
      <c r="L203" s="505"/>
      <c r="M203" s="505"/>
      <c r="N203" s="506"/>
    </row>
    <row r="204">
      <c r="A204" s="185"/>
      <c r="B204" s="626">
        <v>52296.0</v>
      </c>
      <c r="C204" s="622">
        <v>8.0</v>
      </c>
      <c r="D204" s="623">
        <v>0.5416666666666666</v>
      </c>
      <c r="E204" s="625"/>
      <c r="F204" s="625"/>
      <c r="G204" s="626" t="s">
        <v>28</v>
      </c>
      <c r="H204" s="627">
        <v>310.0</v>
      </c>
      <c r="I204" s="197">
        <f t="shared" si="53"/>
        <v>149.83</v>
      </c>
      <c r="J204" s="740"/>
      <c r="K204" s="504"/>
      <c r="L204" s="505"/>
      <c r="M204" s="514">
        <f t="shared" ref="M204:N204" si="54">M188+H205</f>
        <v>11971</v>
      </c>
      <c r="N204" s="506">
        <f t="shared" si="54"/>
        <v>3078.62</v>
      </c>
    </row>
    <row r="205">
      <c r="A205" s="185"/>
      <c r="B205" s="626"/>
      <c r="C205" s="622"/>
      <c r="D205" s="623"/>
      <c r="E205" s="625"/>
      <c r="F205" s="625"/>
      <c r="G205" s="626"/>
      <c r="H205" s="658">
        <f>SUM(H200:H204)</f>
        <v>1095</v>
      </c>
      <c r="I205" s="323">
        <f t="shared" si="53"/>
        <v>459.83</v>
      </c>
      <c r="J205" s="739"/>
      <c r="K205" s="504"/>
      <c r="L205" s="505"/>
      <c r="M205" s="505"/>
      <c r="N205" s="506"/>
    </row>
    <row r="206">
      <c r="A206" s="200"/>
      <c r="B206" s="650"/>
      <c r="C206" s="660"/>
      <c r="D206" s="661"/>
      <c r="E206" s="662"/>
      <c r="F206" s="662"/>
      <c r="G206" s="663"/>
      <c r="H206" s="664"/>
      <c r="I206" s="246"/>
      <c r="J206" s="742"/>
      <c r="K206" s="519"/>
      <c r="L206" s="520"/>
      <c r="M206" s="520"/>
      <c r="N206" s="521"/>
    </row>
    <row r="207">
      <c r="A207" s="269">
        <v>45853.0</v>
      </c>
      <c r="B207" s="626">
        <v>52534.0</v>
      </c>
      <c r="C207" s="622">
        <v>6.0</v>
      </c>
      <c r="D207" s="623">
        <v>0.15625</v>
      </c>
      <c r="E207" s="625"/>
      <c r="F207" s="625"/>
      <c r="G207" s="626" t="s">
        <v>306</v>
      </c>
      <c r="H207" s="627">
        <v>300.0</v>
      </c>
      <c r="I207" s="743">
        <v>-635.17</v>
      </c>
      <c r="J207" s="739"/>
      <c r="K207" s="504"/>
      <c r="L207" s="505"/>
      <c r="M207" s="505"/>
      <c r="N207" s="506"/>
    </row>
    <row r="208">
      <c r="A208" s="185"/>
      <c r="B208" s="161">
        <v>55807.0</v>
      </c>
      <c r="C208" s="297">
        <v>2.0</v>
      </c>
      <c r="D208" s="299">
        <v>0.2534722222222222</v>
      </c>
      <c r="E208" s="625"/>
      <c r="F208" s="625"/>
      <c r="G208" s="161" t="s">
        <v>450</v>
      </c>
      <c r="H208" s="300">
        <v>81.0</v>
      </c>
      <c r="I208" s="744">
        <f t="shared" ref="I208:I211" si="55">I207+H207</f>
        <v>-335.17</v>
      </c>
      <c r="J208" s="302"/>
      <c r="K208" s="504"/>
      <c r="L208" s="505"/>
      <c r="M208" s="505"/>
      <c r="N208" s="506"/>
    </row>
    <row r="209">
      <c r="A209" s="185"/>
      <c r="B209" s="626" t="s">
        <v>451</v>
      </c>
      <c r="C209" s="622">
        <v>5.0</v>
      </c>
      <c r="D209" s="623">
        <v>0.4166666666666667</v>
      </c>
      <c r="E209" s="625"/>
      <c r="F209" s="625"/>
      <c r="G209" s="626" t="s">
        <v>196</v>
      </c>
      <c r="H209" s="627">
        <f>81*3</f>
        <v>243</v>
      </c>
      <c r="I209" s="293">
        <f t="shared" si="55"/>
        <v>-254.17</v>
      </c>
      <c r="J209" s="739"/>
      <c r="K209" s="504"/>
      <c r="L209" s="505"/>
      <c r="M209" s="505"/>
      <c r="N209" s="506"/>
    </row>
    <row r="210">
      <c r="A210" s="185"/>
      <c r="B210" s="626">
        <v>55426.0</v>
      </c>
      <c r="C210" s="622">
        <v>3.0</v>
      </c>
      <c r="D210" s="623">
        <v>0.5208333333333334</v>
      </c>
      <c r="E210" s="625"/>
      <c r="F210" s="625"/>
      <c r="G210" s="626" t="s">
        <v>315</v>
      </c>
      <c r="H210" s="627">
        <v>77.0</v>
      </c>
      <c r="I210" s="293">
        <f t="shared" si="55"/>
        <v>-11.17</v>
      </c>
      <c r="J210" s="740">
        <v>1.0</v>
      </c>
      <c r="K210" s="504"/>
      <c r="L210" s="505"/>
      <c r="M210" s="505"/>
      <c r="N210" s="506"/>
    </row>
    <row r="211">
      <c r="A211" s="185"/>
      <c r="B211" s="626"/>
      <c r="C211" s="622"/>
      <c r="D211" s="623"/>
      <c r="E211" s="625"/>
      <c r="F211" s="625"/>
      <c r="G211" s="626"/>
      <c r="H211" s="658">
        <f>SUM(H207:H210)</f>
        <v>701</v>
      </c>
      <c r="I211" s="319">
        <f t="shared" si="55"/>
        <v>65.83</v>
      </c>
      <c r="J211" s="739"/>
      <c r="K211" s="441">
        <f t="shared" ref="K211:L211" si="56">K196+H211</f>
        <v>12999</v>
      </c>
      <c r="L211" s="451">
        <f t="shared" si="56"/>
        <v>3471.45</v>
      </c>
      <c r="M211" s="505"/>
      <c r="N211" s="506"/>
    </row>
    <row r="212">
      <c r="A212" s="185"/>
      <c r="B212" s="626"/>
      <c r="C212" s="622"/>
      <c r="D212" s="643"/>
      <c r="E212" s="635"/>
      <c r="F212" s="635"/>
      <c r="G212" s="644"/>
      <c r="H212" s="672"/>
      <c r="I212" s="197"/>
      <c r="J212" s="739"/>
      <c r="K212" s="504"/>
      <c r="L212" s="505"/>
      <c r="M212" s="505"/>
      <c r="N212" s="506"/>
    </row>
    <row r="213">
      <c r="A213" s="185"/>
      <c r="B213" s="644"/>
      <c r="C213" s="642"/>
      <c r="D213" s="643"/>
      <c r="E213" s="635"/>
      <c r="F213" s="635"/>
      <c r="G213" s="644"/>
      <c r="H213" s="672"/>
      <c r="I213" s="197"/>
      <c r="J213" s="739"/>
      <c r="K213" s="504"/>
      <c r="L213" s="505"/>
      <c r="M213" s="505"/>
      <c r="N213" s="506"/>
    </row>
    <row r="214">
      <c r="A214" s="185"/>
      <c r="B214" s="644"/>
      <c r="C214" s="642"/>
      <c r="D214" s="643"/>
      <c r="E214" s="635"/>
      <c r="F214" s="635"/>
      <c r="G214" s="644"/>
      <c r="H214" s="672"/>
      <c r="I214" s="197"/>
      <c r="J214" s="739"/>
      <c r="K214" s="504"/>
      <c r="L214" s="505"/>
      <c r="M214" s="505"/>
      <c r="N214" s="506"/>
    </row>
    <row r="215">
      <c r="A215" s="185"/>
      <c r="B215" s="161">
        <v>55276.0</v>
      </c>
      <c r="C215" s="622">
        <v>2.0</v>
      </c>
      <c r="D215" s="623">
        <v>0.3541666666666667</v>
      </c>
      <c r="E215" s="625"/>
      <c r="F215" s="625"/>
      <c r="G215" s="626" t="s">
        <v>452</v>
      </c>
      <c r="H215" s="627">
        <v>170.0</v>
      </c>
      <c r="I215" s="58">
        <v>-635.17</v>
      </c>
      <c r="J215" s="741"/>
      <c r="K215" s="504"/>
      <c r="L215" s="505"/>
      <c r="M215" s="505"/>
      <c r="N215" s="506"/>
    </row>
    <row r="216">
      <c r="A216" s="185"/>
      <c r="B216" s="195">
        <v>55655.0</v>
      </c>
      <c r="C216" s="256">
        <v>4.0</v>
      </c>
      <c r="D216" s="310">
        <v>0.5451388888888888</v>
      </c>
      <c r="E216" s="625"/>
      <c r="F216" s="625"/>
      <c r="G216" s="195" t="s">
        <v>87</v>
      </c>
      <c r="H216" s="311">
        <v>0.0</v>
      </c>
      <c r="I216" s="326">
        <f t="shared" ref="I216:I220" si="57">I215+H215</f>
        <v>-465.17</v>
      </c>
      <c r="J216" s="745" t="s">
        <v>453</v>
      </c>
      <c r="K216" s="504"/>
      <c r="L216" s="505"/>
      <c r="M216" s="505"/>
      <c r="N216" s="506"/>
    </row>
    <row r="217">
      <c r="A217" s="185"/>
      <c r="B217" s="626">
        <v>49807.0</v>
      </c>
      <c r="C217" s="622">
        <v>4.0</v>
      </c>
      <c r="D217" s="623">
        <v>0.6041666666666666</v>
      </c>
      <c r="E217" s="625"/>
      <c r="F217" s="625"/>
      <c r="G217" s="626" t="s">
        <v>28</v>
      </c>
      <c r="H217" s="627">
        <v>310.0</v>
      </c>
      <c r="I217" s="197">
        <f t="shared" si="57"/>
        <v>-465.17</v>
      </c>
      <c r="J217" s="739"/>
      <c r="K217" s="504"/>
      <c r="L217" s="505"/>
      <c r="M217" s="505"/>
      <c r="N217" s="506"/>
    </row>
    <row r="218">
      <c r="A218" s="185"/>
      <c r="B218" s="626">
        <v>54577.0</v>
      </c>
      <c r="C218" s="622">
        <v>5.0</v>
      </c>
      <c r="D218" s="623">
        <v>0.6666666666666666</v>
      </c>
      <c r="E218" s="625"/>
      <c r="F218" s="625"/>
      <c r="G218" s="626" t="s">
        <v>168</v>
      </c>
      <c r="H218" s="627">
        <f>44*2</f>
        <v>88</v>
      </c>
      <c r="I218" s="197">
        <f t="shared" si="57"/>
        <v>-155.17</v>
      </c>
      <c r="J218" s="740">
        <v>2.0</v>
      </c>
      <c r="K218" s="504"/>
      <c r="L218" s="505"/>
      <c r="M218" s="505"/>
      <c r="N218" s="506"/>
    </row>
    <row r="219">
      <c r="A219" s="185"/>
      <c r="B219" s="626">
        <v>54443.0</v>
      </c>
      <c r="C219" s="622">
        <v>3.0</v>
      </c>
      <c r="D219" s="623">
        <v>0.7708333333333334</v>
      </c>
      <c r="E219" s="625"/>
      <c r="F219" s="625"/>
      <c r="G219" s="626" t="s">
        <v>28</v>
      </c>
      <c r="H219" s="627">
        <v>77.0</v>
      </c>
      <c r="I219" s="197">
        <f t="shared" si="57"/>
        <v>-67.17</v>
      </c>
      <c r="J219" s="740"/>
      <c r="K219" s="504"/>
      <c r="L219" s="505"/>
      <c r="M219" s="451">
        <f>M204+H220</f>
        <v>12616</v>
      </c>
      <c r="N219" s="313">
        <v>3088.5</v>
      </c>
      <c r="O219" s="484" t="s">
        <v>150</v>
      </c>
    </row>
    <row r="220">
      <c r="A220" s="185"/>
      <c r="B220" s="626"/>
      <c r="C220" s="622"/>
      <c r="D220" s="623"/>
      <c r="E220" s="625"/>
      <c r="F220" s="625"/>
      <c r="G220" s="626"/>
      <c r="H220" s="658">
        <f>SUM(H215:H219)</f>
        <v>645</v>
      </c>
      <c r="I220" s="323">
        <f t="shared" si="57"/>
        <v>9.83</v>
      </c>
      <c r="J220" s="739"/>
      <c r="K220" s="504"/>
      <c r="L220" s="505"/>
      <c r="M220" s="275"/>
      <c r="N220" s="573"/>
    </row>
    <row r="221">
      <c r="A221" s="185"/>
      <c r="B221" s="626"/>
      <c r="C221" s="622"/>
      <c r="D221" s="623"/>
      <c r="E221" s="625"/>
      <c r="F221" s="625"/>
      <c r="G221" s="626"/>
      <c r="H221" s="658"/>
      <c r="I221" s="170"/>
      <c r="J221" s="739"/>
      <c r="K221" s="504"/>
      <c r="L221" s="505"/>
      <c r="M221" s="505"/>
      <c r="N221" s="506"/>
    </row>
    <row r="222">
      <c r="A222" s="200"/>
      <c r="B222" s="650"/>
      <c r="C222" s="660"/>
      <c r="D222" s="661"/>
      <c r="E222" s="662"/>
      <c r="F222" s="662"/>
      <c r="G222" s="663"/>
      <c r="H222" s="664"/>
      <c r="I222" s="246"/>
      <c r="J222" s="742"/>
      <c r="K222" s="519"/>
      <c r="L222" s="520"/>
      <c r="M222" s="520"/>
      <c r="N222" s="521"/>
    </row>
    <row r="223">
      <c r="A223" s="316">
        <v>45854.0</v>
      </c>
      <c r="B223" s="666">
        <v>47076.0</v>
      </c>
      <c r="C223" s="653">
        <v>2.0</v>
      </c>
      <c r="D223" s="710">
        <v>0.375</v>
      </c>
      <c r="E223" s="655"/>
      <c r="F223" s="655"/>
      <c r="G223" s="626" t="s">
        <v>203</v>
      </c>
      <c r="H223" s="627">
        <v>103.0</v>
      </c>
      <c r="I223" s="30">
        <v>-635.17</v>
      </c>
      <c r="J223" s="738"/>
      <c r="K223" s="497"/>
      <c r="L223" s="505"/>
      <c r="M223" s="505"/>
      <c r="N223" s="506"/>
    </row>
    <row r="224">
      <c r="A224" s="185"/>
      <c r="B224" s="626" t="s">
        <v>454</v>
      </c>
      <c r="C224" s="622">
        <v>3.0</v>
      </c>
      <c r="D224" s="623">
        <v>0.4861111111111111</v>
      </c>
      <c r="E224" s="625"/>
      <c r="F224" s="625"/>
      <c r="G224" s="626" t="s">
        <v>455</v>
      </c>
      <c r="H224" s="627">
        <v>77.0</v>
      </c>
      <c r="I224" s="197">
        <f t="shared" ref="I224:I229" si="58">H223+I223</f>
        <v>-532.17</v>
      </c>
      <c r="J224" s="739"/>
      <c r="K224" s="497"/>
      <c r="L224" s="505"/>
      <c r="M224" s="505"/>
      <c r="N224" s="506"/>
    </row>
    <row r="225">
      <c r="A225" s="185"/>
      <c r="B225" s="626">
        <v>55754.0</v>
      </c>
      <c r="C225" s="622">
        <v>4.0</v>
      </c>
      <c r="D225" s="623">
        <v>0.5555555555555556</v>
      </c>
      <c r="E225" s="625"/>
      <c r="F225" s="625"/>
      <c r="G225" s="626" t="s">
        <v>16</v>
      </c>
      <c r="H225" s="627">
        <f>77*2</f>
        <v>154</v>
      </c>
      <c r="I225" s="197">
        <f t="shared" si="58"/>
        <v>-455.17</v>
      </c>
      <c r="J225" s="739"/>
      <c r="K225" s="497"/>
      <c r="L225" s="505"/>
      <c r="M225" s="505"/>
      <c r="N225" s="506"/>
    </row>
    <row r="226">
      <c r="A226" s="185"/>
      <c r="B226" s="626" t="s">
        <v>456</v>
      </c>
      <c r="C226" s="622">
        <v>5.0</v>
      </c>
      <c r="D226" s="623">
        <v>0.65625</v>
      </c>
      <c r="E226" s="625"/>
      <c r="F226" s="625"/>
      <c r="G226" s="626" t="s">
        <v>457</v>
      </c>
      <c r="H226" s="627">
        <f>44*2</f>
        <v>88</v>
      </c>
      <c r="I226" s="197">
        <f t="shared" si="58"/>
        <v>-301.17</v>
      </c>
      <c r="J226" s="740">
        <v>1.0</v>
      </c>
      <c r="K226" s="497"/>
      <c r="L226" s="505"/>
      <c r="M226" s="505"/>
      <c r="N226" s="506"/>
    </row>
    <row r="227">
      <c r="A227" s="185"/>
      <c r="B227" s="626">
        <v>51478.0</v>
      </c>
      <c r="C227" s="622">
        <v>4.0</v>
      </c>
      <c r="D227" s="623">
        <v>0.7395833333333334</v>
      </c>
      <c r="E227" s="625"/>
      <c r="F227" s="625"/>
      <c r="G227" s="626" t="s">
        <v>26</v>
      </c>
      <c r="H227" s="627">
        <f>77*2</f>
        <v>154</v>
      </c>
      <c r="I227" s="197">
        <f t="shared" si="58"/>
        <v>-213.17</v>
      </c>
      <c r="J227" s="739"/>
      <c r="K227" s="497"/>
      <c r="L227" s="505"/>
      <c r="M227" s="505"/>
      <c r="N227" s="506"/>
    </row>
    <row r="228">
      <c r="A228" s="185"/>
      <c r="B228" s="626">
        <v>55263.0</v>
      </c>
      <c r="C228" s="622">
        <v>3.0</v>
      </c>
      <c r="D228" s="623">
        <v>0.8020833333333334</v>
      </c>
      <c r="E228" s="625"/>
      <c r="F228" s="625"/>
      <c r="G228" s="626" t="s">
        <v>55</v>
      </c>
      <c r="H228" s="627">
        <v>103.0</v>
      </c>
      <c r="I228" s="197">
        <f t="shared" si="58"/>
        <v>-59.17</v>
      </c>
      <c r="J228" s="739"/>
      <c r="K228" s="497"/>
      <c r="L228" s="505"/>
      <c r="M228" s="505"/>
      <c r="N228" s="506"/>
    </row>
    <row r="229">
      <c r="A229" s="185"/>
      <c r="B229" s="644"/>
      <c r="C229" s="642"/>
      <c r="D229" s="643"/>
      <c r="E229" s="635"/>
      <c r="F229" s="635"/>
      <c r="G229" s="644"/>
      <c r="H229" s="645">
        <f>SUM(H223:H228)</f>
        <v>679</v>
      </c>
      <c r="I229" s="323">
        <f t="shared" si="58"/>
        <v>43.83</v>
      </c>
      <c r="J229" s="739"/>
      <c r="K229" s="574">
        <f t="shared" ref="K229:L229" si="59">K211+H229</f>
        <v>13678</v>
      </c>
      <c r="L229" s="514">
        <f t="shared" si="59"/>
        <v>3515.28</v>
      </c>
      <c r="M229" s="505"/>
      <c r="N229" s="506"/>
    </row>
    <row r="230">
      <c r="A230" s="185"/>
      <c r="B230" s="644"/>
      <c r="C230" s="642"/>
      <c r="D230" s="643"/>
      <c r="E230" s="635"/>
      <c r="F230" s="635"/>
      <c r="G230" s="644"/>
      <c r="H230" s="672"/>
      <c r="I230" s="197"/>
      <c r="J230" s="739"/>
      <c r="K230" s="497"/>
      <c r="L230" s="505"/>
      <c r="M230" s="505"/>
      <c r="N230" s="506"/>
    </row>
    <row r="231">
      <c r="A231" s="185"/>
      <c r="B231" s="161">
        <v>51788.0</v>
      </c>
      <c r="C231" s="622">
        <v>2.0</v>
      </c>
      <c r="D231" s="623">
        <v>0.46875</v>
      </c>
      <c r="E231" s="625"/>
      <c r="F231" s="625"/>
      <c r="G231" s="626" t="s">
        <v>196</v>
      </c>
      <c r="H231" s="627">
        <v>81.0</v>
      </c>
      <c r="I231" s="58">
        <v>-635.17</v>
      </c>
      <c r="J231" s="741"/>
      <c r="K231" s="497"/>
      <c r="L231" s="505"/>
      <c r="M231" s="505"/>
      <c r="N231" s="506"/>
    </row>
    <row r="232">
      <c r="A232" s="185"/>
      <c r="B232" s="626">
        <v>54350.0</v>
      </c>
      <c r="C232" s="622">
        <v>2.0</v>
      </c>
      <c r="D232" s="623">
        <v>0.5833333333333334</v>
      </c>
      <c r="E232" s="625"/>
      <c r="F232" s="625"/>
      <c r="G232" s="626" t="s">
        <v>114</v>
      </c>
      <c r="H232" s="627">
        <v>77.0</v>
      </c>
      <c r="I232" s="197">
        <f t="shared" ref="I232:I236" si="60">I231+H231</f>
        <v>-554.17</v>
      </c>
      <c r="J232" s="739"/>
      <c r="K232" s="497"/>
      <c r="L232" s="505"/>
      <c r="M232" s="505"/>
      <c r="N232" s="506"/>
    </row>
    <row r="233">
      <c r="A233" s="185"/>
      <c r="B233" s="626">
        <v>54286.0</v>
      </c>
      <c r="C233" s="622">
        <v>2.0</v>
      </c>
      <c r="D233" s="623">
        <v>0.6666666666666666</v>
      </c>
      <c r="E233" s="625"/>
      <c r="F233" s="625"/>
      <c r="G233" s="626" t="s">
        <v>26</v>
      </c>
      <c r="H233" s="627">
        <v>77.0</v>
      </c>
      <c r="I233" s="197">
        <f t="shared" si="60"/>
        <v>-477.17</v>
      </c>
      <c r="J233" s="739"/>
      <c r="K233" s="497"/>
      <c r="L233" s="505"/>
      <c r="M233" s="505"/>
      <c r="N233" s="506"/>
    </row>
    <row r="234">
      <c r="A234" s="185"/>
      <c r="B234" s="626">
        <v>55248.0</v>
      </c>
      <c r="C234" s="622">
        <v>2.0</v>
      </c>
      <c r="D234" s="623">
        <v>0.7395833333333334</v>
      </c>
      <c r="E234" s="625"/>
      <c r="F234" s="625"/>
      <c r="G234" s="626" t="s">
        <v>55</v>
      </c>
      <c r="H234" s="627">
        <v>103.0</v>
      </c>
      <c r="I234" s="197">
        <f t="shared" si="60"/>
        <v>-400.17</v>
      </c>
      <c r="J234" s="739"/>
      <c r="K234" s="497"/>
      <c r="L234" s="505"/>
      <c r="M234" s="505"/>
      <c r="N234" s="506"/>
    </row>
    <row r="235">
      <c r="A235" s="185"/>
      <c r="B235" s="626">
        <v>55863.0</v>
      </c>
      <c r="C235" s="622">
        <v>5.0</v>
      </c>
      <c r="D235" s="623">
        <v>0.8541666666666666</v>
      </c>
      <c r="E235" s="625"/>
      <c r="F235" s="625"/>
      <c r="G235" s="626" t="s">
        <v>21</v>
      </c>
      <c r="H235" s="627">
        <v>310.0</v>
      </c>
      <c r="I235" s="197">
        <f t="shared" si="60"/>
        <v>-297.17</v>
      </c>
      <c r="J235" s="740">
        <v>2.0</v>
      </c>
      <c r="K235" s="497"/>
      <c r="L235" s="505"/>
      <c r="M235" s="505"/>
      <c r="N235" s="506"/>
    </row>
    <row r="236">
      <c r="A236" s="185"/>
      <c r="B236" s="626"/>
      <c r="C236" s="622"/>
      <c r="D236" s="623"/>
      <c r="E236" s="625"/>
      <c r="F236" s="625"/>
      <c r="G236" s="626"/>
      <c r="H236" s="658">
        <f>SUM(H231:H235)</f>
        <v>648</v>
      </c>
      <c r="I236" s="323">
        <f t="shared" si="60"/>
        <v>12.83</v>
      </c>
      <c r="J236" s="740"/>
      <c r="K236" s="497"/>
      <c r="L236" s="505"/>
      <c r="M236" s="514">
        <f t="shared" ref="M236:N236" si="61">M219+H236</f>
        <v>13264</v>
      </c>
      <c r="N236" s="506">
        <f t="shared" si="61"/>
        <v>3101.33</v>
      </c>
    </row>
    <row r="237">
      <c r="A237" s="185"/>
      <c r="B237" s="626"/>
      <c r="C237" s="622"/>
      <c r="D237" s="623"/>
      <c r="E237" s="625"/>
      <c r="F237" s="625"/>
      <c r="G237" s="626"/>
      <c r="H237" s="627"/>
      <c r="I237" s="191"/>
      <c r="J237" s="739"/>
      <c r="K237" s="497"/>
      <c r="L237" s="505"/>
      <c r="M237" s="505"/>
      <c r="N237" s="506"/>
    </row>
    <row r="238">
      <c r="A238" s="185"/>
      <c r="B238" s="626"/>
      <c r="C238" s="622"/>
      <c r="D238" s="623"/>
      <c r="E238" s="625"/>
      <c r="F238" s="625"/>
      <c r="G238" s="626"/>
      <c r="H238" s="658"/>
      <c r="I238" s="170"/>
      <c r="J238" s="739"/>
      <c r="K238" s="497"/>
      <c r="L238" s="505"/>
      <c r="M238" s="505"/>
      <c r="N238" s="506"/>
    </row>
    <row r="239">
      <c r="A239" s="200"/>
      <c r="B239" s="650"/>
      <c r="C239" s="660"/>
      <c r="D239" s="661"/>
      <c r="E239" s="662"/>
      <c r="F239" s="662"/>
      <c r="G239" s="663"/>
      <c r="H239" s="664"/>
      <c r="I239" s="246"/>
      <c r="J239" s="742"/>
      <c r="K239" s="576"/>
      <c r="L239" s="520"/>
      <c r="M239" s="520"/>
      <c r="N239" s="521"/>
    </row>
    <row r="240">
      <c r="A240" s="316">
        <v>45855.0</v>
      </c>
      <c r="B240" s="666">
        <v>52847.0</v>
      </c>
      <c r="C240" s="653">
        <v>8.0</v>
      </c>
      <c r="D240" s="583">
        <v>0.16319444444444445</v>
      </c>
      <c r="E240" s="655"/>
      <c r="F240" s="655"/>
      <c r="G240" s="626" t="s">
        <v>458</v>
      </c>
      <c r="H240" s="627">
        <v>310.0</v>
      </c>
      <c r="I240" s="30">
        <v>-635.17</v>
      </c>
      <c r="J240" s="738"/>
      <c r="K240" s="497"/>
      <c r="L240" s="505"/>
      <c r="M240" s="505"/>
      <c r="N240" s="506"/>
    </row>
    <row r="241">
      <c r="A241" s="185"/>
      <c r="B241" s="626">
        <v>54585.0</v>
      </c>
      <c r="C241" s="622">
        <v>7.0</v>
      </c>
      <c r="D241" s="623">
        <v>0.2569444444444444</v>
      </c>
      <c r="E241" s="625"/>
      <c r="F241" s="625"/>
      <c r="G241" s="626" t="s">
        <v>16</v>
      </c>
      <c r="H241" s="627">
        <f>77*3</f>
        <v>231</v>
      </c>
      <c r="I241" s="197">
        <f t="shared" ref="I241:I244" si="62">I240+H240</f>
        <v>-325.17</v>
      </c>
      <c r="J241" s="739"/>
      <c r="K241" s="497"/>
      <c r="L241" s="505"/>
      <c r="M241" s="505"/>
      <c r="N241" s="506"/>
    </row>
    <row r="242">
      <c r="A242" s="185"/>
      <c r="B242" s="626" t="s">
        <v>437</v>
      </c>
      <c r="C242" s="622">
        <v>12.0</v>
      </c>
      <c r="D242" s="623">
        <v>0.4166666666666667</v>
      </c>
      <c r="E242" s="625"/>
      <c r="F242" s="625"/>
      <c r="G242" s="626" t="s">
        <v>26</v>
      </c>
      <c r="H242" s="627">
        <v>310.0</v>
      </c>
      <c r="I242" s="197">
        <f t="shared" si="62"/>
        <v>-94.17</v>
      </c>
      <c r="J242" s="739"/>
      <c r="K242" s="497"/>
      <c r="L242" s="505"/>
      <c r="M242" s="505"/>
      <c r="N242" s="506"/>
    </row>
    <row r="243">
      <c r="A243" s="185"/>
      <c r="B243" s="626">
        <v>55784.0</v>
      </c>
      <c r="C243" s="622">
        <v>3.0</v>
      </c>
      <c r="D243" s="310">
        <v>0.5138888888888888</v>
      </c>
      <c r="E243" s="625"/>
      <c r="F243" s="625"/>
      <c r="G243" s="626" t="s">
        <v>443</v>
      </c>
      <c r="H243" s="627">
        <v>81.0</v>
      </c>
      <c r="I243" s="197">
        <f t="shared" si="62"/>
        <v>215.83</v>
      </c>
      <c r="J243" s="740"/>
      <c r="K243" s="497"/>
      <c r="L243" s="505"/>
      <c r="M243" s="505"/>
      <c r="N243" s="506"/>
    </row>
    <row r="244">
      <c r="A244" s="185"/>
      <c r="B244" s="626"/>
      <c r="C244" s="622"/>
      <c r="D244" s="623"/>
      <c r="E244" s="625"/>
      <c r="F244" s="625"/>
      <c r="G244" s="626"/>
      <c r="H244" s="658">
        <f>SUM(H240:H243)</f>
        <v>932</v>
      </c>
      <c r="I244" s="323">
        <f t="shared" si="62"/>
        <v>296.83</v>
      </c>
      <c r="J244" s="740">
        <v>1.0</v>
      </c>
      <c r="K244" s="574">
        <f t="shared" ref="K244:L244" si="63">K229+H244</f>
        <v>14610</v>
      </c>
      <c r="L244" s="514">
        <f t="shared" si="63"/>
        <v>3812.11</v>
      </c>
      <c r="M244" s="505"/>
      <c r="N244" s="506"/>
    </row>
    <row r="245">
      <c r="A245" s="185"/>
      <c r="B245" s="626"/>
      <c r="C245" s="622"/>
      <c r="D245" s="643"/>
      <c r="E245" s="635"/>
      <c r="F245" s="635"/>
      <c r="G245" s="644"/>
      <c r="H245" s="672"/>
      <c r="I245" s="197"/>
      <c r="J245" s="739"/>
      <c r="K245" s="497"/>
      <c r="L245" s="505"/>
      <c r="M245" s="505"/>
      <c r="N245" s="506"/>
    </row>
    <row r="246">
      <c r="A246" s="185"/>
      <c r="B246" s="644"/>
      <c r="C246" s="642"/>
      <c r="D246" s="643"/>
      <c r="E246" s="635"/>
      <c r="F246" s="635"/>
      <c r="G246" s="644"/>
      <c r="H246" s="672"/>
      <c r="I246" s="197"/>
      <c r="J246" s="739"/>
      <c r="K246" s="497"/>
      <c r="L246" s="505"/>
      <c r="M246" s="505"/>
      <c r="N246" s="506"/>
    </row>
    <row r="247">
      <c r="A247" s="185"/>
      <c r="B247" s="161"/>
      <c r="C247" s="622"/>
      <c r="D247" s="623"/>
      <c r="E247" s="625"/>
      <c r="F247" s="625"/>
      <c r="G247" s="626"/>
      <c r="H247" s="672"/>
      <c r="I247" s="197"/>
      <c r="J247" s="739"/>
      <c r="K247" s="497"/>
      <c r="L247" s="505"/>
      <c r="M247" s="505"/>
      <c r="N247" s="506"/>
    </row>
    <row r="248">
      <c r="A248" s="185"/>
      <c r="B248" s="161">
        <v>54763.0</v>
      </c>
      <c r="C248" s="622">
        <v>4.0</v>
      </c>
      <c r="D248" s="623">
        <v>0.2847222222222222</v>
      </c>
      <c r="E248" s="625"/>
      <c r="F248" s="625"/>
      <c r="G248" s="626" t="s">
        <v>16</v>
      </c>
      <c r="H248" s="672">
        <f>77*2</f>
        <v>154</v>
      </c>
      <c r="I248" s="58">
        <v>-635.17</v>
      </c>
      <c r="J248" s="741"/>
      <c r="K248" s="497"/>
      <c r="L248" s="505"/>
      <c r="M248" s="505"/>
      <c r="N248" s="506"/>
    </row>
    <row r="249">
      <c r="A249" s="185"/>
      <c r="B249" s="161">
        <v>55461.0</v>
      </c>
      <c r="C249" s="622">
        <v>5.0</v>
      </c>
      <c r="D249" s="623">
        <v>0.4444444444444444</v>
      </c>
      <c r="E249" s="625"/>
      <c r="F249" s="625"/>
      <c r="G249" s="626" t="s">
        <v>308</v>
      </c>
      <c r="H249" s="627">
        <v>300.0</v>
      </c>
      <c r="I249" s="449">
        <f t="shared" ref="I249:I253" si="64">I248+H248</f>
        <v>-481.17</v>
      </c>
      <c r="J249" s="303"/>
      <c r="K249" s="497"/>
      <c r="L249" s="505"/>
      <c r="M249" s="505"/>
      <c r="N249" s="506"/>
    </row>
    <row r="250">
      <c r="A250" s="185"/>
      <c r="B250" s="161">
        <v>53351.0</v>
      </c>
      <c r="C250" s="297">
        <v>1.0</v>
      </c>
      <c r="D250" s="299">
        <v>0.5173611111111112</v>
      </c>
      <c r="E250" s="625"/>
      <c r="F250" s="625"/>
      <c r="G250" s="161" t="s">
        <v>154</v>
      </c>
      <c r="H250" s="300">
        <v>44.0</v>
      </c>
      <c r="I250" s="449">
        <f t="shared" si="64"/>
        <v>-181.17</v>
      </c>
      <c r="J250" s="303"/>
      <c r="K250" s="497"/>
      <c r="L250" s="505"/>
      <c r="M250" s="505"/>
      <c r="N250" s="506"/>
    </row>
    <row r="251">
      <c r="A251" s="185"/>
      <c r="B251" s="161">
        <v>50884.0</v>
      </c>
      <c r="C251" s="297">
        <v>4.0</v>
      </c>
      <c r="D251" s="299">
        <v>0.625</v>
      </c>
      <c r="E251" s="625"/>
      <c r="F251" s="625"/>
      <c r="G251" s="161" t="s">
        <v>28</v>
      </c>
      <c r="H251" s="300">
        <v>310.0</v>
      </c>
      <c r="I251" s="449">
        <f t="shared" si="64"/>
        <v>-137.17</v>
      </c>
      <c r="J251" s="746">
        <v>2.0</v>
      </c>
      <c r="K251" s="497"/>
      <c r="L251" s="505"/>
      <c r="M251" s="505"/>
      <c r="N251" s="506"/>
    </row>
    <row r="252">
      <c r="A252" s="185"/>
      <c r="B252" s="161">
        <v>55835.0</v>
      </c>
      <c r="C252" s="297">
        <v>2.0</v>
      </c>
      <c r="D252" s="299">
        <v>0.6631944444444444</v>
      </c>
      <c r="E252" s="625"/>
      <c r="F252" s="625"/>
      <c r="G252" s="161" t="s">
        <v>16</v>
      </c>
      <c r="H252" s="300">
        <v>77.0</v>
      </c>
      <c r="I252" s="449">
        <f t="shared" si="64"/>
        <v>172.83</v>
      </c>
      <c r="J252" s="739"/>
      <c r="K252" s="497"/>
      <c r="L252" s="505"/>
      <c r="M252" s="505"/>
      <c r="N252" s="506"/>
    </row>
    <row r="253">
      <c r="A253" s="185"/>
      <c r="B253" s="626"/>
      <c r="C253" s="622"/>
      <c r="D253" s="623"/>
      <c r="E253" s="625"/>
      <c r="F253" s="625"/>
      <c r="G253" s="659" t="s">
        <v>459</v>
      </c>
      <c r="H253" s="658">
        <f>SUM(H248:H252)</f>
        <v>885</v>
      </c>
      <c r="I253" s="320">
        <f t="shared" si="64"/>
        <v>249.83</v>
      </c>
      <c r="J253" s="740"/>
      <c r="K253" s="497"/>
      <c r="L253" s="505"/>
      <c r="M253" s="514">
        <f t="shared" ref="M253:N253" si="65">M236+H253</f>
        <v>14149</v>
      </c>
      <c r="N253" s="506">
        <f t="shared" si="65"/>
        <v>3351.16</v>
      </c>
    </row>
    <row r="254">
      <c r="A254" s="185"/>
      <c r="B254" s="626"/>
      <c r="C254" s="622"/>
      <c r="D254" s="623"/>
      <c r="E254" s="625"/>
      <c r="F254" s="625"/>
      <c r="G254" s="626"/>
      <c r="H254" s="627"/>
      <c r="I254" s="170"/>
      <c r="J254" s="739"/>
      <c r="K254" s="497"/>
      <c r="L254" s="505"/>
      <c r="M254" s="505"/>
      <c r="N254" s="506"/>
    </row>
    <row r="255">
      <c r="A255" s="185"/>
      <c r="B255" s="626"/>
      <c r="C255" s="622"/>
      <c r="D255" s="623"/>
      <c r="E255" s="625"/>
      <c r="F255" s="625"/>
      <c r="G255" s="626"/>
      <c r="H255" s="658"/>
      <c r="I255" s="170"/>
      <c r="J255" s="739"/>
      <c r="K255" s="497"/>
      <c r="L255" s="505"/>
      <c r="M255" s="505"/>
      <c r="N255" s="506"/>
    </row>
    <row r="256">
      <c r="A256" s="200"/>
      <c r="B256" s="650"/>
      <c r="C256" s="660"/>
      <c r="D256" s="661"/>
      <c r="E256" s="662"/>
      <c r="F256" s="662"/>
      <c r="G256" s="663"/>
      <c r="H256" s="664"/>
      <c r="I256" s="246"/>
      <c r="J256" s="742"/>
      <c r="K256" s="519"/>
      <c r="L256" s="520"/>
      <c r="M256" s="520"/>
      <c r="N256" s="521"/>
    </row>
    <row r="257">
      <c r="A257" s="316">
        <v>45856.0</v>
      </c>
      <c r="B257" s="666">
        <v>48844.0</v>
      </c>
      <c r="C257" s="653">
        <v>3.0</v>
      </c>
      <c r="D257" s="654">
        <v>0.3125</v>
      </c>
      <c r="E257" s="632"/>
      <c r="F257" s="632"/>
      <c r="G257" s="666" t="s">
        <v>28</v>
      </c>
      <c r="H257" s="656">
        <v>310.0</v>
      </c>
      <c r="I257" s="30">
        <v>-635.17</v>
      </c>
      <c r="J257" s="738"/>
      <c r="K257" s="504"/>
      <c r="L257" s="505"/>
      <c r="M257" s="504"/>
      <c r="N257" s="506"/>
    </row>
    <row r="258">
      <c r="A258" s="185"/>
      <c r="B258" s="626">
        <v>54332.0</v>
      </c>
      <c r="C258" s="622">
        <v>4.0</v>
      </c>
      <c r="D258" s="623">
        <v>0.4166666666666667</v>
      </c>
      <c r="E258" s="625"/>
      <c r="F258" s="625"/>
      <c r="G258" s="626" t="s">
        <v>168</v>
      </c>
      <c r="H258" s="627">
        <f>44*2</f>
        <v>88</v>
      </c>
      <c r="I258" s="197">
        <f t="shared" ref="I258:I263" si="66">I257+H257</f>
        <v>-325.17</v>
      </c>
      <c r="J258" s="739"/>
      <c r="K258" s="504"/>
      <c r="L258" s="505"/>
      <c r="M258" s="504"/>
      <c r="N258" s="506"/>
    </row>
    <row r="259">
      <c r="A259" s="185"/>
      <c r="B259" s="626">
        <v>55619.0</v>
      </c>
      <c r="C259" s="622">
        <v>5.0</v>
      </c>
      <c r="D259" s="623">
        <v>0.5034722222222222</v>
      </c>
      <c r="E259" s="625"/>
      <c r="F259" s="625"/>
      <c r="G259" s="626" t="s">
        <v>460</v>
      </c>
      <c r="H259" s="747">
        <v>154.0</v>
      </c>
      <c r="I259" s="197">
        <f t="shared" si="66"/>
        <v>-237.17</v>
      </c>
      <c r="J259" s="739"/>
      <c r="K259" s="504"/>
      <c r="L259" s="505"/>
      <c r="M259" s="504"/>
      <c r="N259" s="506"/>
    </row>
    <row r="260">
      <c r="A260" s="185"/>
      <c r="B260" s="626">
        <v>54365.0</v>
      </c>
      <c r="C260" s="622">
        <v>4.0</v>
      </c>
      <c r="D260" s="623">
        <v>0.6666666666666666</v>
      </c>
      <c r="E260" s="625"/>
      <c r="F260" s="625"/>
      <c r="G260" s="626" t="s">
        <v>461</v>
      </c>
      <c r="H260" s="747">
        <f t="shared" ref="H260:H262" si="67">44*2</f>
        <v>88</v>
      </c>
      <c r="I260" s="197">
        <f t="shared" si="66"/>
        <v>-83.17</v>
      </c>
      <c r="J260" s="740">
        <v>1.0</v>
      </c>
      <c r="K260" s="504"/>
      <c r="L260" s="505"/>
      <c r="M260" s="504"/>
      <c r="N260" s="506"/>
    </row>
    <row r="261">
      <c r="A261" s="185"/>
      <c r="B261" s="626" t="s">
        <v>462</v>
      </c>
      <c r="C261" s="622">
        <v>4.0</v>
      </c>
      <c r="D261" s="623">
        <v>0.6979166666666666</v>
      </c>
      <c r="E261" s="625"/>
      <c r="F261" s="625"/>
      <c r="G261" s="626" t="s">
        <v>87</v>
      </c>
      <c r="H261" s="627">
        <f t="shared" si="67"/>
        <v>88</v>
      </c>
      <c r="I261" s="197">
        <f t="shared" si="66"/>
        <v>4.83</v>
      </c>
      <c r="J261" s="739"/>
      <c r="K261" s="504"/>
      <c r="L261" s="505"/>
      <c r="M261" s="504"/>
      <c r="N261" s="506"/>
    </row>
    <row r="262">
      <c r="A262" s="185"/>
      <c r="B262" s="626" t="s">
        <v>463</v>
      </c>
      <c r="C262" s="622">
        <v>5.0</v>
      </c>
      <c r="D262" s="623">
        <v>0.7569444444444444</v>
      </c>
      <c r="E262" s="625"/>
      <c r="F262" s="625"/>
      <c r="G262" s="626" t="s">
        <v>168</v>
      </c>
      <c r="H262" s="672">
        <f t="shared" si="67"/>
        <v>88</v>
      </c>
      <c r="I262" s="197">
        <f t="shared" si="66"/>
        <v>92.83</v>
      </c>
      <c r="J262" s="739"/>
      <c r="K262" s="504"/>
      <c r="L262" s="505"/>
      <c r="M262" s="504"/>
      <c r="N262" s="506"/>
    </row>
    <row r="263">
      <c r="A263" s="185"/>
      <c r="B263" s="644"/>
      <c r="C263" s="642"/>
      <c r="D263" s="643"/>
      <c r="E263" s="635"/>
      <c r="F263" s="635"/>
      <c r="G263" s="644"/>
      <c r="H263" s="645">
        <f>SUM(H257:H262)</f>
        <v>816</v>
      </c>
      <c r="I263" s="323">
        <f t="shared" si="66"/>
        <v>180.83</v>
      </c>
      <c r="J263" s="739"/>
      <c r="K263" s="524">
        <f t="shared" ref="K263:L263" si="68">K244+H263</f>
        <v>15426</v>
      </c>
      <c r="L263" s="514">
        <f t="shared" si="68"/>
        <v>3992.94</v>
      </c>
      <c r="M263" s="504"/>
      <c r="N263" s="506"/>
    </row>
    <row r="264">
      <c r="A264" s="185"/>
      <c r="B264" s="626"/>
      <c r="C264" s="622"/>
      <c r="D264" s="623"/>
      <c r="E264" s="625"/>
      <c r="F264" s="625"/>
      <c r="G264" s="626"/>
      <c r="H264" s="627"/>
      <c r="I264" s="197"/>
      <c r="J264" s="739"/>
      <c r="K264" s="504"/>
      <c r="L264" s="505"/>
      <c r="M264" s="504"/>
      <c r="N264" s="506"/>
    </row>
    <row r="265">
      <c r="A265" s="185"/>
      <c r="B265" s="626" t="s">
        <v>464</v>
      </c>
      <c r="C265" s="622">
        <v>11.0</v>
      </c>
      <c r="D265" s="623">
        <v>0.3402777777777778</v>
      </c>
      <c r="E265" s="625"/>
      <c r="F265" s="625"/>
      <c r="G265" s="626" t="s">
        <v>70</v>
      </c>
      <c r="H265" s="627">
        <v>793.0</v>
      </c>
      <c r="I265" s="58">
        <v>-635.17</v>
      </c>
      <c r="J265" s="741"/>
      <c r="K265" s="504"/>
      <c r="L265" s="505"/>
      <c r="M265" s="504"/>
      <c r="N265" s="506"/>
    </row>
    <row r="266">
      <c r="A266" s="185"/>
      <c r="B266" s="626"/>
      <c r="C266" s="622"/>
      <c r="D266" s="623"/>
      <c r="E266" s="625"/>
      <c r="F266" s="625"/>
      <c r="G266" s="626"/>
      <c r="H266" s="627"/>
      <c r="I266" s="323">
        <f>I265+H265</f>
        <v>157.83</v>
      </c>
      <c r="J266" s="739"/>
      <c r="K266" s="504"/>
      <c r="L266" s="505"/>
      <c r="M266" s="504"/>
      <c r="N266" s="506"/>
    </row>
    <row r="267">
      <c r="A267" s="185"/>
      <c r="B267" s="626"/>
      <c r="C267" s="622"/>
      <c r="D267" s="623"/>
      <c r="E267" s="625"/>
      <c r="F267" s="625"/>
      <c r="G267" s="626"/>
      <c r="H267" s="627"/>
      <c r="I267" s="197"/>
      <c r="J267" s="740">
        <v>2.0</v>
      </c>
      <c r="K267" s="504"/>
      <c r="L267" s="505"/>
      <c r="M267" s="524">
        <f>M253+H265</f>
        <v>14942</v>
      </c>
      <c r="N267" s="506">
        <f>N253+I266</f>
        <v>3508.99</v>
      </c>
    </row>
    <row r="268">
      <c r="A268" s="185"/>
      <c r="B268" s="626"/>
      <c r="C268" s="622"/>
      <c r="D268" s="623"/>
      <c r="E268" s="625"/>
      <c r="F268" s="625"/>
      <c r="G268" s="626"/>
      <c r="H268" s="627"/>
      <c r="I268" s="197"/>
      <c r="J268" s="739"/>
      <c r="K268" s="504"/>
      <c r="L268" s="505"/>
      <c r="M268" s="504"/>
      <c r="N268" s="506"/>
    </row>
    <row r="269">
      <c r="A269" s="185"/>
      <c r="B269" s="626"/>
      <c r="C269" s="622"/>
      <c r="D269" s="623"/>
      <c r="E269" s="625"/>
      <c r="F269" s="625"/>
      <c r="G269" s="626"/>
      <c r="H269" s="658"/>
      <c r="I269" s="191"/>
      <c r="J269" s="740"/>
      <c r="K269" s="504"/>
      <c r="L269" s="505"/>
      <c r="M269" s="504"/>
      <c r="N269" s="506"/>
    </row>
    <row r="270">
      <c r="A270" s="185"/>
      <c r="B270" s="626"/>
      <c r="C270" s="622"/>
      <c r="D270" s="623"/>
      <c r="E270" s="625"/>
      <c r="F270" s="625"/>
      <c r="G270" s="626"/>
      <c r="H270" s="627"/>
      <c r="I270" s="170"/>
      <c r="J270" s="739"/>
      <c r="K270" s="504"/>
      <c r="L270" s="505"/>
      <c r="M270" s="504"/>
      <c r="N270" s="506"/>
    </row>
    <row r="271">
      <c r="A271" s="185"/>
      <c r="B271" s="626"/>
      <c r="C271" s="622"/>
      <c r="D271" s="623"/>
      <c r="E271" s="625"/>
      <c r="F271" s="625"/>
      <c r="G271" s="626"/>
      <c r="H271" s="658"/>
      <c r="I271" s="170"/>
      <c r="J271" s="739"/>
      <c r="K271" s="504"/>
      <c r="L271" s="505"/>
      <c r="M271" s="504"/>
      <c r="N271" s="506"/>
    </row>
    <row r="272">
      <c r="A272" s="200"/>
      <c r="B272" s="650"/>
      <c r="C272" s="660"/>
      <c r="D272" s="661"/>
      <c r="E272" s="662"/>
      <c r="F272" s="662"/>
      <c r="G272" s="663"/>
      <c r="H272" s="664"/>
      <c r="I272" s="246"/>
      <c r="J272" s="742"/>
      <c r="K272" s="519"/>
      <c r="L272" s="520"/>
      <c r="M272" s="519"/>
      <c r="N272" s="521"/>
    </row>
    <row r="273">
      <c r="A273" s="316">
        <v>45857.0</v>
      </c>
      <c r="B273" s="748">
        <v>55704.0</v>
      </c>
      <c r="C273" s="653">
        <v>5.0</v>
      </c>
      <c r="D273" s="654">
        <v>0.25</v>
      </c>
      <c r="E273" s="632"/>
      <c r="F273" s="632"/>
      <c r="G273" s="666" t="s">
        <v>203</v>
      </c>
      <c r="H273" s="656">
        <f>103*2</f>
        <v>206</v>
      </c>
      <c r="I273" s="30">
        <v>-635.17</v>
      </c>
      <c r="J273" s="738"/>
      <c r="K273" s="504"/>
      <c r="L273" s="505"/>
      <c r="M273" s="504"/>
      <c r="N273" s="506"/>
    </row>
    <row r="274">
      <c r="A274" s="185"/>
      <c r="B274" s="749">
        <v>54594.0</v>
      </c>
      <c r="C274" s="622">
        <v>2.0</v>
      </c>
      <c r="D274" s="623">
        <v>0.3333333333333333</v>
      </c>
      <c r="E274" s="625"/>
      <c r="F274" s="625"/>
      <c r="G274" s="626" t="s">
        <v>465</v>
      </c>
      <c r="H274" s="627">
        <v>77.0</v>
      </c>
      <c r="I274" s="197">
        <f t="shared" ref="I274:I278" si="69">I273+H273</f>
        <v>-429.17</v>
      </c>
      <c r="J274" s="739"/>
      <c r="K274" s="504"/>
      <c r="L274" s="505"/>
      <c r="M274" s="504"/>
      <c r="N274" s="506"/>
    </row>
    <row r="275">
      <c r="A275" s="185"/>
      <c r="B275" s="749">
        <v>54672.0</v>
      </c>
      <c r="C275" s="297">
        <v>2.0</v>
      </c>
      <c r="D275" s="299">
        <v>0.4027777777777778</v>
      </c>
      <c r="E275" s="625"/>
      <c r="F275" s="625"/>
      <c r="G275" s="161" t="s">
        <v>465</v>
      </c>
      <c r="H275" s="300">
        <v>77.0</v>
      </c>
      <c r="I275" s="197">
        <f t="shared" si="69"/>
        <v>-352.17</v>
      </c>
      <c r="J275" s="739"/>
      <c r="K275" s="504"/>
      <c r="L275" s="505"/>
      <c r="M275" s="504"/>
      <c r="N275" s="506"/>
    </row>
    <row r="276">
      <c r="A276" s="185"/>
      <c r="B276" s="750">
        <v>53923.0</v>
      </c>
      <c r="C276" s="297">
        <v>2.0</v>
      </c>
      <c r="D276" s="299">
        <v>0.4444444444444444</v>
      </c>
      <c r="E276" s="625"/>
      <c r="F276" s="625"/>
      <c r="G276" s="161" t="s">
        <v>87</v>
      </c>
      <c r="H276" s="300">
        <v>44.0</v>
      </c>
      <c r="I276" s="197">
        <f t="shared" si="69"/>
        <v>-275.17</v>
      </c>
      <c r="J276" s="740">
        <v>1.0</v>
      </c>
      <c r="K276" s="504"/>
      <c r="L276" s="505"/>
      <c r="M276" s="504"/>
      <c r="N276" s="506"/>
    </row>
    <row r="277">
      <c r="A277" s="185"/>
      <c r="B277" s="749">
        <v>55231.0</v>
      </c>
      <c r="C277" s="297">
        <v>4.0</v>
      </c>
      <c r="D277" s="299">
        <v>0.6215277777777778</v>
      </c>
      <c r="E277" s="625"/>
      <c r="F277" s="625"/>
      <c r="G277" s="161" t="s">
        <v>55</v>
      </c>
      <c r="H277" s="300">
        <v>362.0</v>
      </c>
      <c r="I277" s="197">
        <f t="shared" si="69"/>
        <v>-231.17</v>
      </c>
      <c r="J277" s="739"/>
      <c r="K277" s="504"/>
      <c r="L277" s="505"/>
      <c r="M277" s="504"/>
      <c r="N277" s="506"/>
    </row>
    <row r="278">
      <c r="A278" s="185"/>
      <c r="B278" s="161"/>
      <c r="C278" s="297"/>
      <c r="D278" s="357"/>
      <c r="E278" s="635"/>
      <c r="F278" s="635"/>
      <c r="G278" s="358"/>
      <c r="H278" s="751">
        <f>SUM(H273:H277)</f>
        <v>766</v>
      </c>
      <c r="I278" s="323">
        <f t="shared" si="69"/>
        <v>130.83</v>
      </c>
      <c r="J278" s="739"/>
      <c r="K278" s="524">
        <f t="shared" ref="K278:L278" si="70">K263+H278</f>
        <v>16192</v>
      </c>
      <c r="L278" s="514">
        <f t="shared" si="70"/>
        <v>4123.77</v>
      </c>
      <c r="M278" s="504"/>
      <c r="N278" s="506"/>
    </row>
    <row r="279">
      <c r="A279" s="185"/>
      <c r="B279" s="358"/>
      <c r="C279" s="361"/>
      <c r="D279" s="357"/>
      <c r="E279" s="635"/>
      <c r="F279" s="635"/>
      <c r="G279" s="358"/>
      <c r="H279" s="752"/>
      <c r="I279" s="197"/>
      <c r="J279" s="739"/>
      <c r="K279" s="504"/>
      <c r="L279" s="505"/>
      <c r="M279" s="504"/>
      <c r="N279" s="506"/>
    </row>
    <row r="280">
      <c r="A280" s="185"/>
      <c r="B280" s="358"/>
      <c r="C280" s="361"/>
      <c r="D280" s="357"/>
      <c r="E280" s="635"/>
      <c r="F280" s="635"/>
      <c r="G280" s="358"/>
      <c r="H280" s="752"/>
      <c r="I280" s="197"/>
      <c r="J280" s="739"/>
      <c r="K280" s="504"/>
      <c r="L280" s="505"/>
      <c r="M280" s="504"/>
      <c r="N280" s="506"/>
    </row>
    <row r="281">
      <c r="A281" s="185"/>
      <c r="B281" s="161" t="s">
        <v>466</v>
      </c>
      <c r="C281" s="297">
        <v>9.0</v>
      </c>
      <c r="D281" s="298">
        <v>0.3333333333333333</v>
      </c>
      <c r="E281" s="625"/>
      <c r="F281" s="625"/>
      <c r="G281" s="161" t="s">
        <v>467</v>
      </c>
      <c r="H281" s="300">
        <f>77*3</f>
        <v>231</v>
      </c>
      <c r="I281" s="58">
        <v>-635.17</v>
      </c>
      <c r="J281" s="741"/>
      <c r="K281" s="504"/>
      <c r="L281" s="505"/>
      <c r="M281" s="504"/>
      <c r="N281" s="506"/>
    </row>
    <row r="282">
      <c r="A282" s="185"/>
      <c r="B282" s="674">
        <v>56005.0</v>
      </c>
      <c r="C282" s="297">
        <v>2.0</v>
      </c>
      <c r="D282" s="299">
        <v>0.4479166666666667</v>
      </c>
      <c r="E282" s="625"/>
      <c r="F282" s="625"/>
      <c r="G282" s="161" t="s">
        <v>468</v>
      </c>
      <c r="H282" s="300">
        <v>77.0</v>
      </c>
      <c r="I282" s="197">
        <f t="shared" ref="I282:I287" si="71">I281+H281</f>
        <v>-404.17</v>
      </c>
      <c r="J282" s="325"/>
      <c r="K282" s="504"/>
      <c r="L282" s="505"/>
      <c r="M282" s="504"/>
      <c r="N282" s="506"/>
    </row>
    <row r="283">
      <c r="A283" s="185"/>
      <c r="B283" s="161">
        <v>50763.0</v>
      </c>
      <c r="C283" s="297">
        <v>4.0</v>
      </c>
      <c r="D283" s="299">
        <v>0.5416666666666666</v>
      </c>
      <c r="E283" s="625"/>
      <c r="F283" s="625"/>
      <c r="G283" s="161" t="s">
        <v>469</v>
      </c>
      <c r="H283" s="300">
        <f>44*2</f>
        <v>88</v>
      </c>
      <c r="I283" s="197">
        <f t="shared" si="71"/>
        <v>-327.17</v>
      </c>
      <c r="J283" s="753"/>
      <c r="K283" s="504"/>
      <c r="L283" s="505"/>
      <c r="M283" s="504"/>
      <c r="N283" s="506"/>
    </row>
    <row r="284">
      <c r="A284" s="185"/>
      <c r="B284" s="161">
        <v>54775.0</v>
      </c>
      <c r="C284" s="297">
        <v>2.0</v>
      </c>
      <c r="D284" s="299">
        <v>0.6284722222222222</v>
      </c>
      <c r="E284" s="625"/>
      <c r="F284" s="625"/>
      <c r="G284" s="161" t="s">
        <v>465</v>
      </c>
      <c r="H284" s="300">
        <v>77.0</v>
      </c>
      <c r="I284" s="197">
        <f t="shared" si="71"/>
        <v>-239.17</v>
      </c>
      <c r="J284" s="754">
        <v>1.0</v>
      </c>
      <c r="K284" s="504"/>
      <c r="L284" s="505"/>
      <c r="M284" s="504"/>
      <c r="N284" s="506"/>
    </row>
    <row r="285">
      <c r="A285" s="185"/>
      <c r="B285" s="28" t="s">
        <v>454</v>
      </c>
      <c r="C285" s="297">
        <v>3.0</v>
      </c>
      <c r="D285" s="299">
        <v>0.7083333333333334</v>
      </c>
      <c r="E285" s="625"/>
      <c r="F285" s="625"/>
      <c r="G285" s="161" t="s">
        <v>263</v>
      </c>
      <c r="H285" s="29">
        <v>77.0</v>
      </c>
      <c r="I285" s="197">
        <f t="shared" si="71"/>
        <v>-162.17</v>
      </c>
      <c r="J285" s="50"/>
      <c r="K285" s="504"/>
      <c r="L285" s="505"/>
      <c r="M285" s="504"/>
      <c r="N285" s="506"/>
    </row>
    <row r="286">
      <c r="A286" s="185"/>
      <c r="B286" s="161" t="s">
        <v>470</v>
      </c>
      <c r="C286" s="297">
        <v>5.0</v>
      </c>
      <c r="D286" s="298">
        <v>0.7361111111111112</v>
      </c>
      <c r="E286" s="625"/>
      <c r="F286" s="625"/>
      <c r="G286" s="161" t="s">
        <v>471</v>
      </c>
      <c r="H286" s="300">
        <f>77*2</f>
        <v>154</v>
      </c>
      <c r="I286" s="197">
        <f t="shared" si="71"/>
        <v>-85.17</v>
      </c>
      <c r="J286" s="739"/>
      <c r="K286" s="504"/>
      <c r="L286" s="505"/>
      <c r="M286" s="504"/>
      <c r="N286" s="506"/>
    </row>
    <row r="287">
      <c r="A287" s="185"/>
      <c r="B287" s="161"/>
      <c r="C287" s="297"/>
      <c r="D287" s="299"/>
      <c r="E287" s="625"/>
      <c r="F287" s="625"/>
      <c r="G287" s="161"/>
      <c r="H287" s="304">
        <f>SUM(H281:H286)</f>
        <v>704</v>
      </c>
      <c r="I287" s="323">
        <f t="shared" si="71"/>
        <v>68.83</v>
      </c>
      <c r="J287" s="739"/>
      <c r="K287" s="504"/>
      <c r="L287" s="505"/>
      <c r="M287" s="524">
        <f t="shared" ref="M287:N287" si="72">M267+H287</f>
        <v>15646</v>
      </c>
      <c r="N287" s="506">
        <f t="shared" si="72"/>
        <v>3577.82</v>
      </c>
    </row>
    <row r="288">
      <c r="A288" s="200"/>
      <c r="B288" s="650"/>
      <c r="C288" s="660"/>
      <c r="D288" s="661"/>
      <c r="E288" s="662"/>
      <c r="F288" s="662"/>
      <c r="G288" s="663"/>
      <c r="H288" s="664"/>
      <c r="I288" s="246"/>
      <c r="J288" s="742"/>
      <c r="K288" s="519"/>
      <c r="L288" s="520"/>
      <c r="M288" s="519"/>
      <c r="N288" s="521"/>
    </row>
    <row r="289">
      <c r="A289" s="316">
        <v>45858.0</v>
      </c>
      <c r="B289" s="337">
        <v>54585.0</v>
      </c>
      <c r="C289" s="335">
        <v>4.0</v>
      </c>
      <c r="D289" s="350">
        <v>0.3854166666666667</v>
      </c>
      <c r="E289" s="655"/>
      <c r="F289" s="655"/>
      <c r="G289" s="161" t="s">
        <v>240</v>
      </c>
      <c r="H289" s="300">
        <f t="shared" ref="H289:H290" si="73">77*2</f>
        <v>154</v>
      </c>
      <c r="I289" s="339">
        <v>-635.17</v>
      </c>
      <c r="J289" s="738"/>
      <c r="K289" s="504"/>
      <c r="L289" s="505"/>
      <c r="M289" s="504"/>
      <c r="N289" s="506"/>
    </row>
    <row r="290">
      <c r="A290" s="185"/>
      <c r="B290" s="626">
        <v>55619.0</v>
      </c>
      <c r="C290" s="622">
        <v>4.0</v>
      </c>
      <c r="D290" s="623">
        <v>0.4375</v>
      </c>
      <c r="E290" s="625"/>
      <c r="F290" s="625"/>
      <c r="G290" s="28" t="s">
        <v>240</v>
      </c>
      <c r="H290" s="627">
        <f t="shared" si="73"/>
        <v>154</v>
      </c>
      <c r="I290" s="197">
        <f t="shared" ref="I290:I294" si="74">I289+H289</f>
        <v>-481.17</v>
      </c>
      <c r="J290" s="739"/>
      <c r="K290" s="504"/>
      <c r="L290" s="505"/>
      <c r="M290" s="504"/>
      <c r="N290" s="506"/>
    </row>
    <row r="291">
      <c r="A291" s="185"/>
      <c r="B291" s="626">
        <v>55427.0</v>
      </c>
      <c r="C291" s="622">
        <v>4.0</v>
      </c>
      <c r="D291" s="623">
        <v>0.4861111111111111</v>
      </c>
      <c r="E291" s="625"/>
      <c r="F291" s="625"/>
      <c r="G291" s="161" t="s">
        <v>465</v>
      </c>
      <c r="H291" s="627">
        <v>310.0</v>
      </c>
      <c r="I291" s="197">
        <f t="shared" si="74"/>
        <v>-327.17</v>
      </c>
      <c r="J291" s="739"/>
      <c r="K291" s="274"/>
      <c r="L291" s="275"/>
      <c r="M291" s="504"/>
      <c r="N291" s="506"/>
    </row>
    <row r="292">
      <c r="A292" s="185"/>
      <c r="B292" s="626">
        <v>50276.0</v>
      </c>
      <c r="C292" s="622">
        <v>3.0</v>
      </c>
      <c r="D292" s="646">
        <v>0.5972222222222222</v>
      </c>
      <c r="E292" s="625"/>
      <c r="F292" s="625"/>
      <c r="G292" s="626" t="s">
        <v>16</v>
      </c>
      <c r="H292" s="627">
        <v>77.0</v>
      </c>
      <c r="I292" s="197">
        <f t="shared" si="74"/>
        <v>-17.17</v>
      </c>
      <c r="J292" s="740"/>
      <c r="K292" s="504"/>
      <c r="L292" s="505"/>
      <c r="M292" s="504"/>
      <c r="N292" s="506"/>
    </row>
    <row r="293">
      <c r="A293" s="185"/>
      <c r="B293" s="626" t="s">
        <v>472</v>
      </c>
      <c r="C293" s="622">
        <v>5.0</v>
      </c>
      <c r="D293" s="646">
        <v>0.75</v>
      </c>
      <c r="E293" s="625"/>
      <c r="F293" s="625"/>
      <c r="G293" s="626" t="s">
        <v>473</v>
      </c>
      <c r="H293" s="627">
        <f>40*2</f>
        <v>80</v>
      </c>
      <c r="I293" s="197">
        <f t="shared" si="74"/>
        <v>59.83</v>
      </c>
      <c r="J293" s="740"/>
      <c r="K293" s="504"/>
      <c r="L293" s="505"/>
      <c r="M293" s="504"/>
      <c r="N293" s="506"/>
    </row>
    <row r="294">
      <c r="A294" s="185"/>
      <c r="B294" s="626"/>
      <c r="C294" s="622"/>
      <c r="D294" s="623"/>
      <c r="E294" s="625"/>
      <c r="F294" s="625"/>
      <c r="G294" s="626"/>
      <c r="H294" s="658">
        <f>SUM(H289:H293)</f>
        <v>775</v>
      </c>
      <c r="I294" s="323">
        <f t="shared" si="74"/>
        <v>139.83</v>
      </c>
      <c r="J294" s="740">
        <v>1.0</v>
      </c>
      <c r="K294" s="441">
        <f t="shared" ref="K294:L294" si="75">K278+H294</f>
        <v>16967</v>
      </c>
      <c r="L294" s="451">
        <f t="shared" si="75"/>
        <v>4263.6</v>
      </c>
      <c r="M294" s="504"/>
      <c r="N294" s="506"/>
      <c r="O294" s="484" t="s">
        <v>150</v>
      </c>
    </row>
    <row r="295">
      <c r="A295" s="185"/>
      <c r="B295" s="626"/>
      <c r="C295" s="622"/>
      <c r="D295" s="643"/>
      <c r="E295" s="635"/>
      <c r="F295" s="635"/>
      <c r="G295" s="644"/>
      <c r="H295" s="645"/>
      <c r="I295" s="197"/>
      <c r="J295" s="739"/>
      <c r="K295" s="504"/>
      <c r="L295" s="505"/>
      <c r="M295" s="504"/>
      <c r="N295" s="506"/>
    </row>
    <row r="296">
      <c r="A296" s="185"/>
      <c r="B296" s="644"/>
      <c r="C296" s="642"/>
      <c r="D296" s="643"/>
      <c r="E296" s="635"/>
      <c r="F296" s="635"/>
      <c r="G296" s="644"/>
      <c r="H296" s="672"/>
      <c r="I296" s="197"/>
      <c r="J296" s="739"/>
      <c r="K296" s="504"/>
      <c r="L296" s="505"/>
      <c r="M296" s="504"/>
      <c r="N296" s="506"/>
    </row>
    <row r="297">
      <c r="A297" s="185"/>
      <c r="B297" s="644"/>
      <c r="C297" s="642"/>
      <c r="D297" s="643"/>
      <c r="E297" s="635"/>
      <c r="F297" s="635"/>
      <c r="G297" s="644"/>
      <c r="H297" s="672"/>
      <c r="I297" s="197"/>
      <c r="J297" s="739"/>
      <c r="K297" s="504"/>
      <c r="L297" s="505"/>
      <c r="M297" s="504"/>
      <c r="N297" s="506"/>
    </row>
    <row r="298">
      <c r="A298" s="185"/>
      <c r="B298" s="644"/>
      <c r="C298" s="642"/>
      <c r="D298" s="643"/>
      <c r="E298" s="635"/>
      <c r="F298" s="635"/>
      <c r="G298" s="644"/>
      <c r="H298" s="672"/>
      <c r="I298" s="197"/>
      <c r="J298" s="739"/>
      <c r="K298" s="504"/>
      <c r="L298" s="505"/>
      <c r="M298" s="504"/>
      <c r="N298" s="506"/>
    </row>
    <row r="299">
      <c r="A299" s="185"/>
      <c r="B299" s="161">
        <v>53895.0</v>
      </c>
      <c r="C299" s="622">
        <v>2.0</v>
      </c>
      <c r="D299" s="623">
        <v>0.375</v>
      </c>
      <c r="E299" s="625"/>
      <c r="F299" s="625"/>
      <c r="G299" s="626" t="s">
        <v>474</v>
      </c>
      <c r="H299" s="627">
        <v>170.0</v>
      </c>
      <c r="I299" s="58">
        <v>-635.17</v>
      </c>
      <c r="J299" s="741"/>
      <c r="K299" s="504"/>
      <c r="L299" s="505"/>
      <c r="M299" s="504"/>
      <c r="N299" s="506"/>
    </row>
    <row r="300">
      <c r="A300" s="185"/>
      <c r="B300" s="674">
        <v>55347.0</v>
      </c>
      <c r="C300" s="297">
        <v>8.0</v>
      </c>
      <c r="D300" s="299">
        <v>0.5833333333333334</v>
      </c>
      <c r="E300" s="625"/>
      <c r="F300" s="625"/>
      <c r="G300" s="161" t="s">
        <v>465</v>
      </c>
      <c r="H300" s="627">
        <v>310.0</v>
      </c>
      <c r="I300" s="197">
        <f t="shared" ref="I300:I303" si="76">I299+H299</f>
        <v>-465.17</v>
      </c>
      <c r="J300" s="545"/>
      <c r="K300" s="504"/>
      <c r="L300" s="505"/>
      <c r="M300" s="504"/>
      <c r="N300" s="506"/>
    </row>
    <row r="301">
      <c r="A301" s="185"/>
      <c r="B301" s="626">
        <v>52641.0</v>
      </c>
      <c r="C301" s="622">
        <v>4.0</v>
      </c>
      <c r="D301" s="623">
        <v>0.6458333333333334</v>
      </c>
      <c r="E301" s="625"/>
      <c r="F301" s="625"/>
      <c r="G301" s="28" t="s">
        <v>240</v>
      </c>
      <c r="H301" s="627">
        <f t="shared" ref="H301:H302" si="77">77*2</f>
        <v>154</v>
      </c>
      <c r="I301" s="197">
        <f t="shared" si="76"/>
        <v>-155.17</v>
      </c>
      <c r="J301" s="739"/>
      <c r="K301" s="504"/>
      <c r="L301" s="505"/>
      <c r="M301" s="504"/>
      <c r="N301" s="506"/>
    </row>
    <row r="302">
      <c r="A302" s="185"/>
      <c r="B302" s="626">
        <v>55591.0</v>
      </c>
      <c r="C302" s="622">
        <v>4.0</v>
      </c>
      <c r="D302" s="623">
        <v>0.7256944444444444</v>
      </c>
      <c r="E302" s="625"/>
      <c r="F302" s="625"/>
      <c r="G302" s="626" t="s">
        <v>16</v>
      </c>
      <c r="H302" s="627">
        <f t="shared" si="77"/>
        <v>154</v>
      </c>
      <c r="I302" s="197">
        <f t="shared" si="76"/>
        <v>-1.17</v>
      </c>
      <c r="J302" s="740">
        <v>2.0</v>
      </c>
      <c r="K302" s="504"/>
      <c r="L302" s="505"/>
      <c r="M302" s="504"/>
      <c r="N302" s="506"/>
    </row>
    <row r="303">
      <c r="A303" s="185"/>
      <c r="B303" s="626"/>
      <c r="C303" s="622"/>
      <c r="D303" s="623"/>
      <c r="E303" s="625"/>
      <c r="F303" s="625"/>
      <c r="G303" s="626"/>
      <c r="H303" s="658">
        <f>SUM(H299:H302)</f>
        <v>788</v>
      </c>
      <c r="I303" s="323">
        <f t="shared" si="76"/>
        <v>152.83</v>
      </c>
      <c r="J303" s="740"/>
      <c r="K303" s="504"/>
      <c r="L303" s="505"/>
      <c r="M303" s="524">
        <f t="shared" ref="M303:N303" si="78">M287+H303</f>
        <v>16434</v>
      </c>
      <c r="N303" s="506">
        <f t="shared" si="78"/>
        <v>3730.65</v>
      </c>
    </row>
    <row r="304">
      <c r="A304" s="185"/>
      <c r="B304" s="626"/>
      <c r="C304" s="622"/>
      <c r="D304" s="623"/>
      <c r="E304" s="625"/>
      <c r="F304" s="625"/>
      <c r="G304" s="626"/>
      <c r="H304" s="627"/>
      <c r="I304" s="170"/>
      <c r="J304" s="739"/>
      <c r="K304" s="504"/>
      <c r="L304" s="505"/>
      <c r="M304" s="504"/>
      <c r="N304" s="506"/>
    </row>
    <row r="305">
      <c r="A305" s="185"/>
      <c r="B305" s="626"/>
      <c r="C305" s="622"/>
      <c r="D305" s="623"/>
      <c r="E305" s="625"/>
      <c r="F305" s="625"/>
      <c r="G305" s="626"/>
      <c r="H305" s="658"/>
      <c r="I305" s="191"/>
      <c r="J305" s="739"/>
      <c r="K305" s="504"/>
      <c r="L305" s="505"/>
      <c r="M305" s="504"/>
      <c r="N305" s="506"/>
    </row>
    <row r="306">
      <c r="A306" s="185"/>
      <c r="B306" s="724"/>
      <c r="C306" s="755"/>
      <c r="D306" s="756"/>
      <c r="E306" s="639"/>
      <c r="F306" s="639"/>
      <c r="G306" s="724"/>
      <c r="H306" s="757"/>
      <c r="I306" s="172"/>
      <c r="J306" s="739"/>
      <c r="K306" s="504"/>
      <c r="L306" s="505"/>
      <c r="M306" s="504"/>
      <c r="N306" s="506"/>
    </row>
    <row r="307">
      <c r="A307" s="200"/>
      <c r="B307" s="650"/>
      <c r="C307" s="660"/>
      <c r="D307" s="661"/>
      <c r="E307" s="662"/>
      <c r="F307" s="662"/>
      <c r="G307" s="663"/>
      <c r="H307" s="664"/>
      <c r="I307" s="246"/>
      <c r="J307" s="742"/>
      <c r="K307" s="519"/>
      <c r="L307" s="520"/>
      <c r="M307" s="519"/>
      <c r="N307" s="521"/>
    </row>
    <row r="308">
      <c r="A308" s="316">
        <v>45859.0</v>
      </c>
      <c r="B308" s="337" t="s">
        <v>475</v>
      </c>
      <c r="C308" s="653">
        <v>6.0</v>
      </c>
      <c r="D308" s="654">
        <v>0.5520833333333334</v>
      </c>
      <c r="E308" s="632"/>
      <c r="F308" s="632"/>
      <c r="G308" s="666" t="s">
        <v>87</v>
      </c>
      <c r="H308" s="656">
        <v>88.0</v>
      </c>
      <c r="I308" s="30">
        <v>-635.17</v>
      </c>
      <c r="J308" s="738"/>
      <c r="K308" s="504"/>
      <c r="L308" s="505"/>
      <c r="M308" s="504"/>
      <c r="N308" s="506"/>
    </row>
    <row r="309">
      <c r="A309" s="185"/>
      <c r="B309" s="348">
        <v>54067.0</v>
      </c>
      <c r="C309" s="668">
        <v>4.0</v>
      </c>
      <c r="D309" s="710">
        <v>0.6215277777777778</v>
      </c>
      <c r="E309" s="655"/>
      <c r="F309" s="655"/>
      <c r="G309" s="626" t="s">
        <v>80</v>
      </c>
      <c r="H309" s="627">
        <v>362.0</v>
      </c>
      <c r="I309" s="293">
        <f t="shared" ref="I309:I312" si="79">I308+H308</f>
        <v>-547.17</v>
      </c>
      <c r="J309" s="739"/>
      <c r="K309" s="504"/>
      <c r="L309" s="505"/>
      <c r="M309" s="504"/>
      <c r="N309" s="506"/>
    </row>
    <row r="310">
      <c r="A310" s="185"/>
      <c r="B310" s="161" t="s">
        <v>476</v>
      </c>
      <c r="C310" s="622">
        <v>9.0</v>
      </c>
      <c r="D310" s="623">
        <v>0.8541666666666666</v>
      </c>
      <c r="E310" s="625"/>
      <c r="F310" s="625"/>
      <c r="G310" s="626" t="s">
        <v>477</v>
      </c>
      <c r="H310" s="627">
        <f>77*3</f>
        <v>231</v>
      </c>
      <c r="I310" s="293">
        <f t="shared" si="79"/>
        <v>-185.17</v>
      </c>
      <c r="J310" s="739"/>
      <c r="K310" s="504"/>
      <c r="L310" s="505"/>
      <c r="M310" s="504"/>
      <c r="N310" s="506"/>
    </row>
    <row r="311">
      <c r="A311" s="185"/>
      <c r="B311" s="161">
        <v>55343.0</v>
      </c>
      <c r="C311" s="622">
        <v>5.0</v>
      </c>
      <c r="D311" s="623">
        <v>0.8715277777777778</v>
      </c>
      <c r="E311" s="625"/>
      <c r="F311" s="625"/>
      <c r="G311" s="626" t="s">
        <v>21</v>
      </c>
      <c r="H311" s="627">
        <v>310.0</v>
      </c>
      <c r="I311" s="293">
        <f t="shared" si="79"/>
        <v>45.83</v>
      </c>
      <c r="J311" s="739"/>
      <c r="K311" s="504"/>
      <c r="L311" s="505"/>
      <c r="M311" s="504"/>
      <c r="N311" s="506"/>
    </row>
    <row r="312">
      <c r="A312" s="185"/>
      <c r="B312" s="161"/>
      <c r="C312" s="622"/>
      <c r="D312" s="623"/>
      <c r="E312" s="625"/>
      <c r="F312" s="625"/>
      <c r="G312" s="626"/>
      <c r="H312" s="658">
        <f>SUM(H308:H311)</f>
        <v>991</v>
      </c>
      <c r="I312" s="319">
        <f t="shared" si="79"/>
        <v>355.83</v>
      </c>
      <c r="J312" s="740">
        <v>1.0</v>
      </c>
      <c r="K312" s="524">
        <f t="shared" ref="K312:L312" si="80">K294+H312</f>
        <v>17958</v>
      </c>
      <c r="L312" s="514">
        <f t="shared" si="80"/>
        <v>4619.43</v>
      </c>
      <c r="M312" s="504"/>
      <c r="N312" s="506"/>
    </row>
    <row r="313">
      <c r="A313" s="185"/>
      <c r="B313" s="161"/>
      <c r="C313" s="622"/>
      <c r="D313" s="623"/>
      <c r="E313" s="625"/>
      <c r="F313" s="625"/>
      <c r="G313" s="626"/>
      <c r="H313" s="658"/>
      <c r="I313" s="295"/>
      <c r="J313" s="739"/>
      <c r="K313" s="504"/>
      <c r="L313" s="505"/>
      <c r="M313" s="504"/>
      <c r="N313" s="506"/>
    </row>
    <row r="314">
      <c r="A314" s="185"/>
      <c r="B314" s="161"/>
      <c r="C314" s="622"/>
      <c r="D314" s="643"/>
      <c r="E314" s="635"/>
      <c r="F314" s="635"/>
      <c r="G314" s="644"/>
      <c r="H314" s="672"/>
      <c r="I314" s="197"/>
      <c r="J314" s="739"/>
      <c r="K314" s="504"/>
      <c r="L314" s="505"/>
      <c r="M314" s="504"/>
      <c r="N314" s="506"/>
    </row>
    <row r="315">
      <c r="A315" s="185"/>
      <c r="B315" s="358"/>
      <c r="C315" s="642"/>
      <c r="D315" s="643"/>
      <c r="E315" s="635"/>
      <c r="F315" s="635"/>
      <c r="G315" s="644"/>
      <c r="H315" s="672"/>
      <c r="I315" s="197"/>
      <c r="J315" s="739"/>
      <c r="K315" s="504"/>
      <c r="L315" s="505"/>
      <c r="M315" s="504"/>
      <c r="N315" s="506"/>
    </row>
    <row r="316">
      <c r="A316" s="185"/>
      <c r="B316" s="358"/>
      <c r="C316" s="642"/>
      <c r="D316" s="643"/>
      <c r="E316" s="635"/>
      <c r="F316" s="635"/>
      <c r="G316" s="644"/>
      <c r="H316" s="672"/>
      <c r="I316" s="197"/>
      <c r="J316" s="739"/>
      <c r="K316" s="504"/>
      <c r="L316" s="505"/>
      <c r="M316" s="504"/>
      <c r="N316" s="506"/>
    </row>
    <row r="317">
      <c r="A317" s="185"/>
      <c r="B317" s="358"/>
      <c r="C317" s="642"/>
      <c r="D317" s="643"/>
      <c r="E317" s="635"/>
      <c r="F317" s="635"/>
      <c r="G317" s="644"/>
      <c r="H317" s="672"/>
      <c r="I317" s="197"/>
      <c r="J317" s="739"/>
      <c r="K317" s="504"/>
      <c r="L317" s="505"/>
      <c r="M317" s="504"/>
      <c r="N317" s="506"/>
    </row>
    <row r="318">
      <c r="A318" s="185"/>
      <c r="B318" s="161">
        <v>54211.0</v>
      </c>
      <c r="C318" s="622">
        <v>6.0</v>
      </c>
      <c r="D318" s="623">
        <v>0.4236111111111111</v>
      </c>
      <c r="E318" s="625"/>
      <c r="F318" s="625"/>
      <c r="G318" s="626" t="s">
        <v>21</v>
      </c>
      <c r="H318" s="627">
        <v>310.0</v>
      </c>
      <c r="I318" s="58">
        <v>-635.17</v>
      </c>
      <c r="J318" s="741"/>
      <c r="K318" s="504"/>
      <c r="L318" s="505"/>
      <c r="M318" s="504"/>
      <c r="N318" s="506"/>
    </row>
    <row r="319">
      <c r="A319" s="185"/>
      <c r="B319" s="161">
        <v>55086.0</v>
      </c>
      <c r="C319" s="622">
        <v>5.0</v>
      </c>
      <c r="D319" s="623">
        <v>0.5416666666666666</v>
      </c>
      <c r="E319" s="625"/>
      <c r="F319" s="625"/>
      <c r="G319" s="626" t="s">
        <v>34</v>
      </c>
      <c r="H319" s="627">
        <v>300.0</v>
      </c>
      <c r="I319" s="197">
        <f t="shared" ref="I319:I322" si="81">I318+H318</f>
        <v>-325.17</v>
      </c>
      <c r="J319" s="739"/>
      <c r="K319" s="504"/>
      <c r="L319" s="505"/>
      <c r="M319" s="504"/>
      <c r="N319" s="506"/>
    </row>
    <row r="320">
      <c r="A320" s="185"/>
      <c r="B320" s="161">
        <v>54611.0</v>
      </c>
      <c r="C320" s="668">
        <v>4.0</v>
      </c>
      <c r="D320" s="710">
        <v>0.6215277777777778</v>
      </c>
      <c r="E320" s="655"/>
      <c r="F320" s="655"/>
      <c r="G320" s="626" t="s">
        <v>80</v>
      </c>
      <c r="H320" s="627">
        <v>362.0</v>
      </c>
      <c r="I320" s="197">
        <f t="shared" si="81"/>
        <v>-25.17</v>
      </c>
      <c r="J320" s="739"/>
      <c r="K320" s="504"/>
      <c r="L320" s="505"/>
      <c r="M320" s="504"/>
      <c r="N320" s="506"/>
    </row>
    <row r="321">
      <c r="A321" s="185"/>
      <c r="B321" s="161" t="s">
        <v>478</v>
      </c>
      <c r="C321" s="297">
        <v>5.0</v>
      </c>
      <c r="D321" s="299">
        <v>0.7986111111111112</v>
      </c>
      <c r="E321" s="625"/>
      <c r="F321" s="625"/>
      <c r="G321" s="161" t="s">
        <v>479</v>
      </c>
      <c r="H321" s="300">
        <f>77*2</f>
        <v>154</v>
      </c>
      <c r="I321" s="197">
        <f t="shared" si="81"/>
        <v>336.83</v>
      </c>
      <c r="J321" s="740">
        <v>2.0</v>
      </c>
      <c r="K321" s="504"/>
      <c r="L321" s="505"/>
      <c r="M321" s="504"/>
      <c r="N321" s="506"/>
    </row>
    <row r="322">
      <c r="A322" s="185"/>
      <c r="B322" s="161"/>
      <c r="C322" s="622"/>
      <c r="D322" s="623"/>
      <c r="E322" s="625"/>
      <c r="F322" s="625"/>
      <c r="G322" s="626"/>
      <c r="H322" s="658">
        <f>SUM(H318:H321)</f>
        <v>1126</v>
      </c>
      <c r="I322" s="199">
        <f t="shared" si="81"/>
        <v>490.83</v>
      </c>
      <c r="J322" s="739"/>
      <c r="K322" s="504"/>
      <c r="L322" s="505"/>
      <c r="M322" s="524">
        <f t="shared" ref="M322:N322" si="82">M303+H322</f>
        <v>17560</v>
      </c>
      <c r="N322" s="506">
        <f t="shared" si="82"/>
        <v>4221.48</v>
      </c>
    </row>
    <row r="323">
      <c r="A323" s="185"/>
      <c r="B323" s="626"/>
      <c r="C323" s="622"/>
      <c r="D323" s="623"/>
      <c r="E323" s="625"/>
      <c r="F323" s="625"/>
      <c r="G323" s="626"/>
      <c r="H323" s="658"/>
      <c r="I323" s="191"/>
      <c r="J323" s="740"/>
      <c r="K323" s="504"/>
      <c r="L323" s="505"/>
      <c r="M323" s="504"/>
      <c r="N323" s="506"/>
    </row>
    <row r="324">
      <c r="A324" s="185"/>
      <c r="B324" s="626"/>
      <c r="C324" s="622"/>
      <c r="D324" s="623"/>
      <c r="E324" s="625"/>
      <c r="F324" s="625"/>
      <c r="G324" s="626"/>
      <c r="H324" s="627"/>
      <c r="I324" s="170"/>
      <c r="J324" s="739"/>
      <c r="K324" s="504"/>
      <c r="L324" s="505"/>
      <c r="M324" s="504"/>
      <c r="N324" s="506"/>
    </row>
    <row r="325">
      <c r="A325" s="185"/>
      <c r="B325" s="626"/>
      <c r="C325" s="622"/>
      <c r="D325" s="623"/>
      <c r="E325" s="625"/>
      <c r="F325" s="625"/>
      <c r="G325" s="626"/>
      <c r="H325" s="658"/>
      <c r="I325" s="170"/>
      <c r="J325" s="739"/>
      <c r="K325" s="504"/>
      <c r="L325" s="505"/>
      <c r="M325" s="504"/>
      <c r="N325" s="506"/>
    </row>
    <row r="326">
      <c r="A326" s="185"/>
      <c r="B326" s="724"/>
      <c r="C326" s="755"/>
      <c r="D326" s="756"/>
      <c r="E326" s="639"/>
      <c r="F326" s="639"/>
      <c r="G326" s="724"/>
      <c r="H326" s="757"/>
      <c r="I326" s="172"/>
      <c r="J326" s="739"/>
      <c r="K326" s="504"/>
      <c r="L326" s="505"/>
      <c r="M326" s="504"/>
      <c r="N326" s="506"/>
    </row>
    <row r="327">
      <c r="A327" s="200"/>
      <c r="B327" s="650"/>
      <c r="C327" s="660"/>
      <c r="D327" s="661"/>
      <c r="E327" s="662"/>
      <c r="F327" s="662"/>
      <c r="G327" s="663"/>
      <c r="H327" s="664"/>
      <c r="I327" s="246"/>
      <c r="J327" s="742"/>
      <c r="K327" s="519"/>
      <c r="L327" s="520"/>
      <c r="M327" s="519"/>
      <c r="N327" s="521"/>
    </row>
    <row r="328">
      <c r="A328" s="316">
        <v>45860.0</v>
      </c>
      <c r="B328" s="666">
        <v>54226.0</v>
      </c>
      <c r="C328" s="653">
        <v>5.0</v>
      </c>
      <c r="D328" s="654">
        <v>0.25</v>
      </c>
      <c r="E328" s="632"/>
      <c r="F328" s="632"/>
      <c r="G328" s="666" t="s">
        <v>28</v>
      </c>
      <c r="H328" s="656">
        <v>310.0</v>
      </c>
      <c r="I328" s="30">
        <v>-635.17</v>
      </c>
      <c r="J328" s="738"/>
      <c r="K328" s="504"/>
      <c r="L328" s="505"/>
      <c r="M328" s="504"/>
      <c r="N328" s="506"/>
    </row>
    <row r="329">
      <c r="A329" s="185"/>
      <c r="B329" s="626">
        <v>54138.0</v>
      </c>
      <c r="C329" s="622">
        <v>4.0</v>
      </c>
      <c r="D329" s="623">
        <v>0.3854166666666667</v>
      </c>
      <c r="E329" s="625"/>
      <c r="F329" s="625"/>
      <c r="G329" s="626" t="s">
        <v>21</v>
      </c>
      <c r="H329" s="627">
        <v>310.0</v>
      </c>
      <c r="I329" s="197">
        <f t="shared" ref="I329:I332" si="83">I328+H328</f>
        <v>-325.17</v>
      </c>
      <c r="J329" s="739"/>
      <c r="K329" s="504"/>
      <c r="L329" s="505"/>
      <c r="M329" s="504"/>
      <c r="N329" s="506"/>
    </row>
    <row r="330">
      <c r="A330" s="185"/>
      <c r="B330" s="626" t="s">
        <v>480</v>
      </c>
      <c r="C330" s="622">
        <v>10.0</v>
      </c>
      <c r="D330" s="710">
        <v>0.5034722222222222</v>
      </c>
      <c r="E330" s="655"/>
      <c r="F330" s="655"/>
      <c r="G330" s="670" t="s">
        <v>192</v>
      </c>
      <c r="H330" s="627">
        <v>310.0</v>
      </c>
      <c r="I330" s="197">
        <f t="shared" si="83"/>
        <v>-15.17</v>
      </c>
      <c r="J330" s="739"/>
      <c r="K330" s="504"/>
      <c r="L330" s="505"/>
      <c r="M330" s="504"/>
      <c r="N330" s="506"/>
    </row>
    <row r="331">
      <c r="A331" s="185"/>
      <c r="B331" s="626">
        <v>56005.0</v>
      </c>
      <c r="C331" s="622">
        <v>2.0</v>
      </c>
      <c r="D331" s="623">
        <v>0.625</v>
      </c>
      <c r="E331" s="625"/>
      <c r="F331" s="625"/>
      <c r="G331" s="626" t="s">
        <v>28</v>
      </c>
      <c r="H331" s="627">
        <v>77.0</v>
      </c>
      <c r="I331" s="197">
        <f t="shared" si="83"/>
        <v>294.83</v>
      </c>
      <c r="J331" s="740">
        <v>1.0</v>
      </c>
      <c r="K331" s="504"/>
      <c r="L331" s="505"/>
      <c r="M331" s="504"/>
      <c r="N331" s="506"/>
    </row>
    <row r="332">
      <c r="A332" s="185"/>
      <c r="B332" s="161"/>
      <c r="C332" s="297"/>
      <c r="D332" s="299"/>
      <c r="E332" s="625"/>
      <c r="F332" s="625"/>
      <c r="G332" s="161"/>
      <c r="H332" s="304">
        <f>SUM(H328:H331)</f>
        <v>1007</v>
      </c>
      <c r="I332" s="323">
        <f t="shared" si="83"/>
        <v>371.83</v>
      </c>
      <c r="J332" s="758"/>
      <c r="K332" s="524">
        <f t="shared" ref="K332:L332" si="84">K312+H332</f>
        <v>18965</v>
      </c>
      <c r="L332" s="514">
        <f t="shared" si="84"/>
        <v>4991.26</v>
      </c>
      <c r="M332" s="504"/>
      <c r="N332" s="506"/>
    </row>
    <row r="333">
      <c r="A333" s="185"/>
      <c r="B333" s="626"/>
      <c r="C333" s="622"/>
      <c r="D333" s="643"/>
      <c r="E333" s="635"/>
      <c r="F333" s="635"/>
      <c r="G333" s="644"/>
      <c r="H333" s="645"/>
      <c r="I333" s="199"/>
      <c r="J333" s="739"/>
      <c r="K333" s="504"/>
      <c r="L333" s="505"/>
      <c r="M333" s="504"/>
      <c r="N333" s="506"/>
    </row>
    <row r="334">
      <c r="A334" s="185"/>
      <c r="B334" s="626"/>
      <c r="C334" s="622"/>
      <c r="D334" s="643"/>
      <c r="E334" s="635"/>
      <c r="F334" s="635"/>
      <c r="G334" s="644"/>
      <c r="H334" s="672"/>
      <c r="I334" s="197"/>
      <c r="J334" s="739"/>
      <c r="K334" s="504"/>
      <c r="L334" s="505"/>
      <c r="M334" s="504"/>
      <c r="N334" s="506"/>
    </row>
    <row r="335">
      <c r="A335" s="185"/>
      <c r="B335" s="644"/>
      <c r="C335" s="642"/>
      <c r="D335" s="643"/>
      <c r="E335" s="635"/>
      <c r="F335" s="635"/>
      <c r="G335" s="644"/>
      <c r="H335" s="672"/>
      <c r="I335" s="197"/>
      <c r="J335" s="739"/>
      <c r="K335" s="504"/>
      <c r="L335" s="505"/>
      <c r="M335" s="504"/>
      <c r="N335" s="506"/>
    </row>
    <row r="336">
      <c r="A336" s="185"/>
      <c r="B336" s="644"/>
      <c r="C336" s="642"/>
      <c r="D336" s="643"/>
      <c r="E336" s="635"/>
      <c r="F336" s="635"/>
      <c r="G336" s="644"/>
      <c r="H336" s="672"/>
      <c r="I336" s="197"/>
      <c r="J336" s="739"/>
      <c r="K336" s="504"/>
      <c r="L336" s="505"/>
      <c r="M336" s="504"/>
      <c r="N336" s="506"/>
    </row>
    <row r="337">
      <c r="A337" s="185"/>
      <c r="B337" s="161">
        <v>55754.0</v>
      </c>
      <c r="C337" s="622">
        <v>4.0</v>
      </c>
      <c r="D337" s="623">
        <v>0.4583333333333333</v>
      </c>
      <c r="E337" s="625"/>
      <c r="F337" s="625"/>
      <c r="G337" s="626" t="s">
        <v>26</v>
      </c>
      <c r="H337" s="627">
        <v>154.0</v>
      </c>
      <c r="I337" s="58">
        <v>-635.17</v>
      </c>
      <c r="J337" s="741"/>
      <c r="K337" s="504"/>
      <c r="L337" s="505"/>
      <c r="M337" s="504"/>
      <c r="N337" s="506"/>
    </row>
    <row r="338">
      <c r="A338" s="185"/>
      <c r="B338" s="626" t="s">
        <v>481</v>
      </c>
      <c r="C338" s="622">
        <v>10.0</v>
      </c>
      <c r="D338" s="710">
        <v>0.5034722222222222</v>
      </c>
      <c r="E338" s="655"/>
      <c r="F338" s="655"/>
      <c r="G338" s="670" t="s">
        <v>192</v>
      </c>
      <c r="H338" s="627">
        <v>310.0</v>
      </c>
      <c r="I338" s="197">
        <f t="shared" ref="I338:I342" si="85">I337+H337</f>
        <v>-481.17</v>
      </c>
      <c r="J338" s="739"/>
      <c r="K338" s="504"/>
      <c r="L338" s="505"/>
      <c r="M338" s="504"/>
      <c r="N338" s="506"/>
    </row>
    <row r="339">
      <c r="A339" s="185"/>
      <c r="B339" s="626">
        <v>54734.0</v>
      </c>
      <c r="C339" s="622">
        <v>2.0</v>
      </c>
      <c r="D339" s="623">
        <v>0.6666666666666666</v>
      </c>
      <c r="E339" s="625"/>
      <c r="F339" s="625"/>
      <c r="G339" s="626" t="s">
        <v>26</v>
      </c>
      <c r="H339" s="627">
        <v>77.0</v>
      </c>
      <c r="I339" s="197">
        <f t="shared" si="85"/>
        <v>-171.17</v>
      </c>
      <c r="J339" s="739"/>
      <c r="K339" s="504"/>
      <c r="L339" s="505"/>
      <c r="M339" s="504"/>
      <c r="N339" s="506"/>
    </row>
    <row r="340">
      <c r="A340" s="185"/>
      <c r="B340" s="626">
        <v>54983.0</v>
      </c>
      <c r="C340" s="622">
        <v>2.0</v>
      </c>
      <c r="D340" s="623">
        <v>0.71875</v>
      </c>
      <c r="E340" s="625"/>
      <c r="F340" s="625"/>
      <c r="G340" s="626" t="s">
        <v>294</v>
      </c>
      <c r="H340" s="627">
        <v>77.0</v>
      </c>
      <c r="I340" s="197">
        <f t="shared" si="85"/>
        <v>-94.17</v>
      </c>
      <c r="J340" s="740">
        <v>2.0</v>
      </c>
      <c r="K340" s="504"/>
      <c r="L340" s="505"/>
      <c r="M340" s="504"/>
      <c r="N340" s="506"/>
    </row>
    <row r="341">
      <c r="A341" s="185"/>
      <c r="B341" s="626">
        <v>55988.0</v>
      </c>
      <c r="C341" s="622">
        <v>6.0</v>
      </c>
      <c r="D341" s="623">
        <v>0.90625</v>
      </c>
      <c r="E341" s="625"/>
      <c r="F341" s="625"/>
      <c r="G341" s="626" t="s">
        <v>28</v>
      </c>
      <c r="H341" s="627">
        <v>310.0</v>
      </c>
      <c r="I341" s="197">
        <f t="shared" si="85"/>
        <v>-17.17</v>
      </c>
      <c r="J341" s="740"/>
      <c r="K341" s="504"/>
      <c r="L341" s="505"/>
      <c r="M341" s="504"/>
      <c r="N341" s="506"/>
    </row>
    <row r="342">
      <c r="A342" s="185"/>
      <c r="B342" s="626"/>
      <c r="C342" s="622"/>
      <c r="D342" s="623"/>
      <c r="E342" s="625"/>
      <c r="F342" s="625"/>
      <c r="G342" s="626"/>
      <c r="H342" s="658">
        <f>SUM(H337:H341)</f>
        <v>928</v>
      </c>
      <c r="I342" s="323">
        <f t="shared" si="85"/>
        <v>292.83</v>
      </c>
      <c r="J342" s="739"/>
      <c r="K342" s="504"/>
      <c r="L342" s="505"/>
      <c r="M342" s="524">
        <f t="shared" ref="M342:N342" si="86">M322+H342</f>
        <v>18488</v>
      </c>
      <c r="N342" s="506">
        <f t="shared" si="86"/>
        <v>4514.31</v>
      </c>
    </row>
    <row r="343">
      <c r="A343" s="185"/>
      <c r="B343" s="626"/>
      <c r="C343" s="622"/>
      <c r="D343" s="623"/>
      <c r="E343" s="625"/>
      <c r="F343" s="625"/>
      <c r="G343" s="626"/>
      <c r="H343" s="658"/>
      <c r="I343" s="170"/>
      <c r="J343" s="739"/>
      <c r="K343" s="504"/>
      <c r="L343" s="505"/>
      <c r="M343" s="504"/>
      <c r="N343" s="506"/>
    </row>
    <row r="344">
      <c r="A344" s="200"/>
      <c r="B344" s="650"/>
      <c r="C344" s="660"/>
      <c r="D344" s="661"/>
      <c r="E344" s="662"/>
      <c r="F344" s="662"/>
      <c r="G344" s="663"/>
      <c r="H344" s="664"/>
      <c r="I344" s="246"/>
      <c r="J344" s="742"/>
      <c r="K344" s="519"/>
      <c r="L344" s="520"/>
      <c r="M344" s="519"/>
      <c r="N344" s="521"/>
    </row>
    <row r="345">
      <c r="A345" s="316">
        <v>45861.0</v>
      </c>
      <c r="B345" s="666">
        <v>55863.0</v>
      </c>
      <c r="C345" s="653">
        <v>5.0</v>
      </c>
      <c r="D345" s="654">
        <v>0.2708333333333333</v>
      </c>
      <c r="E345" s="632"/>
      <c r="F345" s="632"/>
      <c r="G345" s="666" t="s">
        <v>28</v>
      </c>
      <c r="H345" s="656">
        <v>310.0</v>
      </c>
      <c r="I345" s="30">
        <v>-635.17</v>
      </c>
      <c r="J345" s="738"/>
      <c r="K345" s="504"/>
      <c r="L345" s="505"/>
      <c r="M345" s="504"/>
      <c r="N345" s="506"/>
    </row>
    <row r="346">
      <c r="A346" s="185"/>
      <c r="B346" s="348">
        <v>55264.0</v>
      </c>
      <c r="C346" s="349">
        <v>2.0</v>
      </c>
      <c r="D346" s="350">
        <v>0.2638888888888889</v>
      </c>
      <c r="E346" s="655"/>
      <c r="F346" s="655"/>
      <c r="G346" s="348" t="s">
        <v>482</v>
      </c>
      <c r="H346" s="759">
        <v>77.0</v>
      </c>
      <c r="I346" s="293">
        <f t="shared" ref="I346:I350" si="87">I345+H345</f>
        <v>-325.17</v>
      </c>
      <c r="J346" s="739"/>
      <c r="K346" s="504"/>
      <c r="L346" s="505"/>
      <c r="M346" s="504"/>
      <c r="N346" s="506"/>
    </row>
    <row r="347">
      <c r="A347" s="185"/>
      <c r="B347" s="161">
        <v>55723.0</v>
      </c>
      <c r="C347" s="297">
        <v>4.0</v>
      </c>
      <c r="D347" s="299">
        <v>0.4305555555555556</v>
      </c>
      <c r="E347" s="625"/>
      <c r="F347" s="625"/>
      <c r="G347" s="161" t="s">
        <v>55</v>
      </c>
      <c r="H347" s="300">
        <v>362.0</v>
      </c>
      <c r="I347" s="293">
        <f t="shared" si="87"/>
        <v>-248.17</v>
      </c>
      <c r="J347" s="739"/>
      <c r="K347" s="504"/>
      <c r="L347" s="505"/>
      <c r="M347" s="504"/>
      <c r="N347" s="506"/>
    </row>
    <row r="348">
      <c r="A348" s="185"/>
      <c r="B348" s="626" t="s">
        <v>483</v>
      </c>
      <c r="C348" s="622">
        <v>5.0</v>
      </c>
      <c r="D348" s="623">
        <v>0.5625</v>
      </c>
      <c r="E348" s="625"/>
      <c r="F348" s="625"/>
      <c r="G348" s="626" t="s">
        <v>484</v>
      </c>
      <c r="H348" s="627">
        <f>40*2</f>
        <v>80</v>
      </c>
      <c r="I348" s="293">
        <f t="shared" si="87"/>
        <v>113.83</v>
      </c>
      <c r="J348" s="739"/>
      <c r="K348" s="504"/>
      <c r="L348" s="505"/>
      <c r="M348" s="504"/>
      <c r="N348" s="506"/>
    </row>
    <row r="349">
      <c r="A349" s="185"/>
      <c r="B349" s="626">
        <v>53551.0</v>
      </c>
      <c r="C349" s="622">
        <v>3.0</v>
      </c>
      <c r="D349" s="623">
        <v>0.6805555555555556</v>
      </c>
      <c r="E349" s="625"/>
      <c r="F349" s="625"/>
      <c r="G349" s="626" t="s">
        <v>87</v>
      </c>
      <c r="H349" s="627">
        <v>44.0</v>
      </c>
      <c r="I349" s="293">
        <f t="shared" si="87"/>
        <v>193.83</v>
      </c>
      <c r="J349" s="740">
        <v>1.0</v>
      </c>
      <c r="K349" s="504"/>
      <c r="L349" s="505"/>
      <c r="M349" s="504"/>
      <c r="N349" s="506"/>
    </row>
    <row r="350">
      <c r="A350" s="185"/>
      <c r="B350" s="626"/>
      <c r="C350" s="622"/>
      <c r="D350" s="623"/>
      <c r="E350" s="625"/>
      <c r="F350" s="625"/>
      <c r="G350" s="626"/>
      <c r="H350" s="658">
        <f>SUM(H345:H349)</f>
        <v>873</v>
      </c>
      <c r="I350" s="295">
        <f t="shared" si="87"/>
        <v>237.83</v>
      </c>
      <c r="J350" s="739"/>
      <c r="K350" s="524">
        <f t="shared" ref="K350:L350" si="88">K332+H350</f>
        <v>19838</v>
      </c>
      <c r="L350" s="514">
        <f t="shared" si="88"/>
        <v>5229.09</v>
      </c>
      <c r="M350" s="504"/>
      <c r="N350" s="506"/>
    </row>
    <row r="351">
      <c r="A351" s="185"/>
      <c r="B351" s="626"/>
      <c r="C351" s="622"/>
      <c r="D351" s="643"/>
      <c r="E351" s="635"/>
      <c r="F351" s="635"/>
      <c r="G351" s="760" t="s">
        <v>485</v>
      </c>
      <c r="H351" s="645"/>
      <c r="I351" s="199"/>
      <c r="J351" s="739"/>
      <c r="K351" s="504"/>
      <c r="L351" s="505"/>
      <c r="M351" s="504"/>
      <c r="N351" s="506"/>
    </row>
    <row r="352">
      <c r="A352" s="185"/>
      <c r="B352" s="644"/>
      <c r="C352" s="642"/>
      <c r="D352" s="643"/>
      <c r="E352" s="635"/>
      <c r="F352" s="635"/>
      <c r="G352" s="644"/>
      <c r="H352" s="672"/>
      <c r="I352" s="197"/>
      <c r="J352" s="739"/>
      <c r="K352" s="504"/>
      <c r="L352" s="505"/>
      <c r="M352" s="504"/>
      <c r="N352" s="506"/>
    </row>
    <row r="353">
      <c r="A353" s="185"/>
      <c r="B353" s="358"/>
      <c r="C353" s="361"/>
      <c r="D353" s="357"/>
      <c r="E353" s="635"/>
      <c r="F353" s="635"/>
      <c r="G353" s="358"/>
      <c r="H353" s="752"/>
      <c r="I353" s="197"/>
      <c r="J353" s="739"/>
      <c r="K353" s="504"/>
      <c r="L353" s="505"/>
      <c r="M353" s="504"/>
      <c r="N353" s="506"/>
    </row>
    <row r="354">
      <c r="A354" s="185"/>
      <c r="B354" s="161">
        <v>56224.0</v>
      </c>
      <c r="C354" s="297">
        <v>4.0</v>
      </c>
      <c r="D354" s="299">
        <v>0.3958333333333333</v>
      </c>
      <c r="E354" s="625"/>
      <c r="F354" s="625"/>
      <c r="G354" s="161" t="s">
        <v>18</v>
      </c>
      <c r="H354" s="300">
        <v>707.0</v>
      </c>
      <c r="I354" s="58">
        <v>-635.17</v>
      </c>
      <c r="J354" s="741"/>
      <c r="K354" s="504"/>
      <c r="L354" s="505"/>
      <c r="M354" s="504"/>
      <c r="N354" s="506"/>
    </row>
    <row r="355">
      <c r="A355" s="185"/>
      <c r="B355" s="626">
        <v>55800.0</v>
      </c>
      <c r="C355" s="622">
        <v>4.0</v>
      </c>
      <c r="D355" s="623">
        <v>0.7256944444444444</v>
      </c>
      <c r="E355" s="625"/>
      <c r="F355" s="625"/>
      <c r="G355" s="626" t="s">
        <v>16</v>
      </c>
      <c r="H355" s="627">
        <v>154.0</v>
      </c>
      <c r="I355" s="197">
        <f t="shared" ref="I355:I356" si="89">I354+H354</f>
        <v>71.83</v>
      </c>
      <c r="J355" s="739"/>
      <c r="K355" s="504"/>
      <c r="L355" s="505"/>
      <c r="M355" s="504"/>
      <c r="N355" s="506"/>
    </row>
    <row r="356">
      <c r="A356" s="185"/>
      <c r="B356" s="626"/>
      <c r="C356" s="622"/>
      <c r="D356" s="623"/>
      <c r="E356" s="625"/>
      <c r="F356" s="625"/>
      <c r="G356" s="626"/>
      <c r="H356" s="658">
        <f>SUM(H354:H355)</f>
        <v>861</v>
      </c>
      <c r="I356" s="323">
        <f t="shared" si="89"/>
        <v>225.83</v>
      </c>
      <c r="J356" s="739"/>
      <c r="K356" s="504"/>
      <c r="L356" s="505"/>
      <c r="M356" s="524">
        <f t="shared" ref="M356:N356" si="90">M342+H356</f>
        <v>19349</v>
      </c>
      <c r="N356" s="506">
        <f t="shared" si="90"/>
        <v>4740.14</v>
      </c>
    </row>
    <row r="357">
      <c r="A357" s="185"/>
      <c r="B357" s="626"/>
      <c r="C357" s="622"/>
      <c r="D357" s="623"/>
      <c r="E357" s="625"/>
      <c r="F357" s="625"/>
      <c r="G357" s="626"/>
      <c r="H357" s="627"/>
      <c r="I357" s="197"/>
      <c r="J357" s="740">
        <v>2.0</v>
      </c>
      <c r="K357" s="504"/>
      <c r="L357" s="505"/>
      <c r="M357" s="504"/>
      <c r="N357" s="506"/>
    </row>
    <row r="358">
      <c r="A358" s="185"/>
      <c r="B358" s="161"/>
      <c r="C358" s="622"/>
      <c r="D358" s="623"/>
      <c r="E358" s="625"/>
      <c r="F358" s="625"/>
      <c r="G358" s="626"/>
      <c r="H358" s="658"/>
      <c r="I358" s="199"/>
      <c r="J358" s="739"/>
      <c r="K358" s="504"/>
      <c r="L358" s="505"/>
      <c r="M358" s="504"/>
      <c r="N358" s="506"/>
    </row>
    <row r="359">
      <c r="A359" s="185"/>
      <c r="B359" s="626"/>
      <c r="C359" s="622"/>
      <c r="D359" s="623"/>
      <c r="E359" s="625"/>
      <c r="F359" s="625"/>
      <c r="G359" s="626"/>
      <c r="H359" s="627"/>
      <c r="I359" s="191"/>
      <c r="J359" s="740"/>
      <c r="K359" s="504"/>
      <c r="L359" s="505"/>
      <c r="M359" s="504"/>
      <c r="N359" s="506"/>
    </row>
    <row r="360">
      <c r="A360" s="185"/>
      <c r="B360" s="626"/>
      <c r="C360" s="622"/>
      <c r="D360" s="623"/>
      <c r="E360" s="625"/>
      <c r="F360" s="625"/>
      <c r="G360" s="626"/>
      <c r="H360" s="627"/>
      <c r="I360" s="170"/>
      <c r="J360" s="739"/>
      <c r="K360" s="504"/>
      <c r="L360" s="505"/>
      <c r="M360" s="504"/>
      <c r="N360" s="506"/>
    </row>
    <row r="361">
      <c r="A361" s="185"/>
      <c r="B361" s="626"/>
      <c r="C361" s="622"/>
      <c r="D361" s="623"/>
      <c r="E361" s="625"/>
      <c r="F361" s="625"/>
      <c r="G361" s="626"/>
      <c r="H361" s="658"/>
      <c r="I361" s="170"/>
      <c r="J361" s="739"/>
      <c r="K361" s="504"/>
      <c r="L361" s="505"/>
      <c r="M361" s="504"/>
      <c r="N361" s="506"/>
    </row>
    <row r="362">
      <c r="A362" s="200"/>
      <c r="B362" s="650"/>
      <c r="C362" s="660"/>
      <c r="D362" s="661"/>
      <c r="E362" s="662"/>
      <c r="F362" s="662"/>
      <c r="G362" s="663"/>
      <c r="H362" s="664"/>
      <c r="I362" s="246"/>
      <c r="J362" s="742"/>
      <c r="K362" s="519"/>
      <c r="L362" s="520"/>
      <c r="M362" s="519"/>
      <c r="N362" s="521"/>
    </row>
    <row r="363">
      <c r="A363" s="316">
        <v>45862.0</v>
      </c>
      <c r="B363" s="161">
        <v>55862.0</v>
      </c>
      <c r="C363" s="622">
        <v>4.0</v>
      </c>
      <c r="D363" s="623">
        <v>0.3333333333333333</v>
      </c>
      <c r="E363" s="623">
        <v>0.3333333333333333</v>
      </c>
      <c r="F363" s="623"/>
      <c r="G363" s="626" t="s">
        <v>486</v>
      </c>
      <c r="H363" s="627">
        <v>509.0</v>
      </c>
      <c r="I363" s="30">
        <v>-635.17</v>
      </c>
      <c r="J363" s="738"/>
      <c r="K363" s="504"/>
      <c r="L363" s="505"/>
      <c r="M363" s="504"/>
      <c r="N363" s="506"/>
    </row>
    <row r="364">
      <c r="A364" s="185"/>
      <c r="B364" s="626">
        <v>55302.0</v>
      </c>
      <c r="C364" s="622">
        <v>3.0</v>
      </c>
      <c r="D364" s="623">
        <v>0.5694444444444444</v>
      </c>
      <c r="E364" s="623"/>
      <c r="F364" s="623"/>
      <c r="G364" s="626" t="s">
        <v>21</v>
      </c>
      <c r="H364" s="761">
        <v>77.0</v>
      </c>
      <c r="I364" s="197">
        <f t="shared" ref="I364:I366" si="91">I363+H363</f>
        <v>-126.17</v>
      </c>
      <c r="J364" s="739"/>
      <c r="K364" s="504"/>
      <c r="L364" s="505"/>
      <c r="M364" s="504"/>
      <c r="N364" s="506"/>
    </row>
    <row r="365">
      <c r="A365" s="185"/>
      <c r="B365" s="626">
        <v>55780.0</v>
      </c>
      <c r="C365" s="622">
        <v>2.0</v>
      </c>
      <c r="D365" s="623">
        <v>0.6875</v>
      </c>
      <c r="E365" s="623"/>
      <c r="F365" s="623">
        <v>0.7291666666666666</v>
      </c>
      <c r="G365" s="626" t="s">
        <v>28</v>
      </c>
      <c r="H365" s="627">
        <v>77.0</v>
      </c>
      <c r="I365" s="197">
        <f t="shared" si="91"/>
        <v>-49.17</v>
      </c>
      <c r="J365" s="739"/>
      <c r="K365" s="504"/>
      <c r="L365" s="505"/>
      <c r="M365" s="504"/>
      <c r="N365" s="506"/>
    </row>
    <row r="366">
      <c r="A366" s="185"/>
      <c r="B366" s="626"/>
      <c r="C366" s="622"/>
      <c r="D366" s="623"/>
      <c r="E366" s="623"/>
      <c r="F366" s="623"/>
      <c r="G366" s="626"/>
      <c r="H366" s="658">
        <f>SUM(H363:H365)</f>
        <v>663</v>
      </c>
      <c r="I366" s="323">
        <f t="shared" si="91"/>
        <v>27.83</v>
      </c>
      <c r="J366" s="740">
        <v>1.0</v>
      </c>
      <c r="K366" s="524">
        <f t="shared" ref="K366:L366" si="92">K350+H366</f>
        <v>20501</v>
      </c>
      <c r="L366" s="514">
        <f t="shared" si="92"/>
        <v>5256.92</v>
      </c>
      <c r="M366" s="504"/>
      <c r="N366" s="506"/>
    </row>
    <row r="367">
      <c r="A367" s="185"/>
      <c r="B367" s="626"/>
      <c r="C367" s="622"/>
      <c r="D367" s="623"/>
      <c r="E367" s="623"/>
      <c r="F367" s="623"/>
      <c r="G367" s="626"/>
      <c r="H367" s="658"/>
      <c r="I367" s="199"/>
      <c r="J367" s="739"/>
      <c r="K367" s="504"/>
      <c r="L367" s="505"/>
      <c r="M367" s="504"/>
      <c r="N367" s="506"/>
    </row>
    <row r="368">
      <c r="A368" s="185"/>
      <c r="B368" s="626"/>
      <c r="C368" s="622"/>
      <c r="D368" s="643"/>
      <c r="E368" s="643"/>
      <c r="F368" s="643"/>
      <c r="G368" s="644"/>
      <c r="H368" s="672"/>
      <c r="I368" s="199"/>
      <c r="J368" s="739"/>
      <c r="K368" s="504"/>
      <c r="L368" s="505"/>
      <c r="M368" s="504"/>
      <c r="N368" s="506"/>
    </row>
    <row r="369">
      <c r="A369" s="185"/>
      <c r="B369" s="644"/>
      <c r="C369" s="642"/>
      <c r="D369" s="643"/>
      <c r="E369" s="643"/>
      <c r="F369" s="643"/>
      <c r="G369" s="644"/>
      <c r="H369" s="672"/>
      <c r="I369" s="197"/>
      <c r="J369" s="739"/>
      <c r="K369" s="504"/>
      <c r="L369" s="505"/>
      <c r="M369" s="504"/>
      <c r="N369" s="506"/>
    </row>
    <row r="370">
      <c r="A370" s="185"/>
      <c r="B370" s="644"/>
      <c r="C370" s="642"/>
      <c r="D370" s="643"/>
      <c r="E370" s="643"/>
      <c r="F370" s="643"/>
      <c r="G370" s="644"/>
      <c r="H370" s="672"/>
      <c r="I370" s="197"/>
      <c r="J370" s="762"/>
      <c r="K370" s="504"/>
      <c r="L370" s="505"/>
      <c r="M370" s="504"/>
      <c r="N370" s="506"/>
    </row>
    <row r="371">
      <c r="A371" s="185"/>
      <c r="B371" s="348">
        <v>55983.0</v>
      </c>
      <c r="C371" s="668">
        <v>2.0</v>
      </c>
      <c r="D371" s="710">
        <v>0.3333333333333333</v>
      </c>
      <c r="E371" s="710">
        <v>0.3333333333333333</v>
      </c>
      <c r="F371" s="710"/>
      <c r="G371" s="670" t="s">
        <v>487</v>
      </c>
      <c r="H371" s="763">
        <f>44*2</f>
        <v>88</v>
      </c>
      <c r="I371" s="58">
        <v>-635.17</v>
      </c>
      <c r="J371" s="731"/>
      <c r="K371" s="504"/>
      <c r="L371" s="505"/>
      <c r="M371" s="504"/>
      <c r="N371" s="506"/>
    </row>
    <row r="372">
      <c r="A372" s="185"/>
      <c r="B372" s="626">
        <v>50763.0</v>
      </c>
      <c r="C372" s="622">
        <v>4.0</v>
      </c>
      <c r="D372" s="623">
        <v>0.4166666666666667</v>
      </c>
      <c r="E372" s="623"/>
      <c r="F372" s="623"/>
      <c r="G372" s="626" t="s">
        <v>168</v>
      </c>
      <c r="H372" s="761">
        <v>88.0</v>
      </c>
      <c r="I372" s="58">
        <f t="shared" ref="I372:I377" si="93">I371+H371</f>
        <v>-547.17</v>
      </c>
      <c r="J372" s="731"/>
      <c r="K372" s="504"/>
      <c r="L372" s="505"/>
      <c r="M372" s="504"/>
      <c r="N372" s="506"/>
    </row>
    <row r="373">
      <c r="A373" s="185"/>
      <c r="B373" s="626" t="s">
        <v>488</v>
      </c>
      <c r="C373" s="622">
        <v>6.0</v>
      </c>
      <c r="D373" s="623">
        <v>0.4375</v>
      </c>
      <c r="E373" s="623"/>
      <c r="F373" s="623"/>
      <c r="G373" s="626" t="s">
        <v>87</v>
      </c>
      <c r="H373" s="761">
        <f>44*2</f>
        <v>88</v>
      </c>
      <c r="I373" s="58">
        <f t="shared" si="93"/>
        <v>-459.17</v>
      </c>
      <c r="J373" s="372"/>
      <c r="K373" s="504"/>
      <c r="L373" s="505"/>
      <c r="M373" s="504"/>
      <c r="N373" s="506"/>
    </row>
    <row r="374">
      <c r="A374" s="185"/>
      <c r="B374" s="626">
        <v>55961.0</v>
      </c>
      <c r="C374" s="622">
        <v>2.0</v>
      </c>
      <c r="D374" s="623">
        <v>0.4861111111111111</v>
      </c>
      <c r="E374" s="623"/>
      <c r="F374" s="623"/>
      <c r="G374" s="626" t="s">
        <v>16</v>
      </c>
      <c r="H374" s="761">
        <v>77.0</v>
      </c>
      <c r="I374" s="58">
        <f t="shared" si="93"/>
        <v>-371.17</v>
      </c>
      <c r="J374" s="732">
        <v>2.0</v>
      </c>
      <c r="K374" s="504"/>
      <c r="L374" s="505"/>
      <c r="M374" s="504"/>
      <c r="N374" s="506"/>
    </row>
    <row r="375">
      <c r="A375" s="185"/>
      <c r="B375" s="626">
        <v>53895.0</v>
      </c>
      <c r="C375" s="622">
        <v>2.0</v>
      </c>
      <c r="D375" s="623">
        <v>0.6041666666666666</v>
      </c>
      <c r="E375" s="623"/>
      <c r="F375" s="623"/>
      <c r="G375" s="626" t="s">
        <v>168</v>
      </c>
      <c r="H375" s="761">
        <v>44.0</v>
      </c>
      <c r="I375" s="58">
        <f t="shared" si="93"/>
        <v>-294.17</v>
      </c>
      <c r="J375" s="731"/>
      <c r="K375" s="504"/>
      <c r="L375" s="505"/>
      <c r="M375" s="504"/>
      <c r="N375" s="506"/>
    </row>
    <row r="376">
      <c r="A376" s="185"/>
      <c r="B376" s="626">
        <v>55106.0</v>
      </c>
      <c r="C376" s="622">
        <v>2.0</v>
      </c>
      <c r="D376" s="623">
        <v>0.7013888888888888</v>
      </c>
      <c r="E376" s="623"/>
      <c r="F376" s="623">
        <v>0.7847222222222222</v>
      </c>
      <c r="G376" s="626" t="s">
        <v>20</v>
      </c>
      <c r="H376" s="761">
        <v>103.0</v>
      </c>
      <c r="I376" s="58">
        <f t="shared" si="93"/>
        <v>-250.17</v>
      </c>
      <c r="J376" s="732"/>
      <c r="K376" s="504"/>
      <c r="L376" s="505"/>
      <c r="M376" s="504"/>
      <c r="N376" s="506"/>
    </row>
    <row r="377">
      <c r="A377" s="185"/>
      <c r="B377" s="626"/>
      <c r="C377" s="622"/>
      <c r="D377" s="623"/>
      <c r="E377" s="623"/>
      <c r="F377" s="623"/>
      <c r="G377" s="626"/>
      <c r="H377" s="658">
        <f>SUM(H371:H376)</f>
        <v>488</v>
      </c>
      <c r="I377" s="69">
        <f t="shared" si="93"/>
        <v>-147.17</v>
      </c>
      <c r="J377" s="740"/>
      <c r="K377" s="504"/>
      <c r="L377" s="505"/>
      <c r="M377" s="524">
        <f t="shared" ref="M377:N377" si="94">M356+H377</f>
        <v>19837</v>
      </c>
      <c r="N377" s="506">
        <f t="shared" si="94"/>
        <v>4592.97</v>
      </c>
    </row>
    <row r="378">
      <c r="A378" s="185"/>
      <c r="B378" s="161"/>
      <c r="C378" s="622"/>
      <c r="D378" s="623"/>
      <c r="E378" s="623"/>
      <c r="F378" s="623"/>
      <c r="G378" s="626"/>
      <c r="H378" s="627"/>
      <c r="I378" s="170"/>
      <c r="J378" s="739"/>
      <c r="K378" s="504"/>
      <c r="L378" s="505"/>
      <c r="M378" s="504"/>
      <c r="N378" s="506"/>
    </row>
    <row r="379">
      <c r="A379" s="185"/>
      <c r="B379" s="626"/>
      <c r="C379" s="622"/>
      <c r="D379" s="623"/>
      <c r="E379" s="623"/>
      <c r="F379" s="623"/>
      <c r="G379" s="626"/>
      <c r="H379" s="658"/>
      <c r="I379" s="170"/>
      <c r="J379" s="739"/>
      <c r="K379" s="504"/>
      <c r="L379" s="505"/>
      <c r="M379" s="504"/>
      <c r="N379" s="506"/>
    </row>
    <row r="380">
      <c r="A380" s="200"/>
      <c r="B380" s="650"/>
      <c r="C380" s="660"/>
      <c r="D380" s="661"/>
      <c r="E380" s="661"/>
      <c r="F380" s="661"/>
      <c r="G380" s="663"/>
      <c r="H380" s="664"/>
      <c r="I380" s="246"/>
      <c r="J380" s="742"/>
      <c r="K380" s="519"/>
      <c r="L380" s="520"/>
      <c r="M380" s="519"/>
      <c r="N380" s="521"/>
    </row>
    <row r="381">
      <c r="A381" s="316">
        <v>45863.0</v>
      </c>
      <c r="B381" s="666">
        <v>54985.0</v>
      </c>
      <c r="C381" s="653">
        <v>2.0</v>
      </c>
      <c r="D381" s="665">
        <v>0.3055555555555556</v>
      </c>
      <c r="E381" s="654">
        <v>0.3055555555555556</v>
      </c>
      <c r="F381" s="654"/>
      <c r="G381" s="666" t="s">
        <v>28</v>
      </c>
      <c r="H381" s="656">
        <v>77.0</v>
      </c>
      <c r="I381" s="30">
        <v>-635.17</v>
      </c>
      <c r="J381" s="738"/>
      <c r="K381" s="504"/>
      <c r="L381" s="505"/>
      <c r="M381" s="504"/>
      <c r="N381" s="506"/>
    </row>
    <row r="382">
      <c r="A382" s="185"/>
      <c r="B382" s="626">
        <v>43815.0</v>
      </c>
      <c r="C382" s="622">
        <v>4.0</v>
      </c>
      <c r="D382" s="623">
        <v>0.375</v>
      </c>
      <c r="E382" s="623"/>
      <c r="F382" s="623"/>
      <c r="G382" s="626" t="s">
        <v>168</v>
      </c>
      <c r="H382" s="627">
        <f>44*2</f>
        <v>88</v>
      </c>
      <c r="I382" s="197">
        <f t="shared" ref="I382:I388" si="95">I381+H381</f>
        <v>-558.17</v>
      </c>
      <c r="J382" s="739"/>
      <c r="K382" s="504"/>
      <c r="L382" s="505"/>
      <c r="M382" s="504"/>
      <c r="N382" s="506"/>
    </row>
    <row r="383">
      <c r="A383" s="185"/>
      <c r="B383" s="626" t="s">
        <v>489</v>
      </c>
      <c r="C383" s="622">
        <v>4.0</v>
      </c>
      <c r="D383" s="623">
        <v>0.4479166666666667</v>
      </c>
      <c r="E383" s="623"/>
      <c r="F383" s="623"/>
      <c r="G383" s="626" t="s">
        <v>123</v>
      </c>
      <c r="H383" s="627">
        <v>154.0</v>
      </c>
      <c r="I383" s="197">
        <f t="shared" si="95"/>
        <v>-470.17</v>
      </c>
      <c r="J383" s="739"/>
      <c r="K383" s="504"/>
      <c r="L383" s="505"/>
      <c r="M383" s="504"/>
      <c r="N383" s="506"/>
    </row>
    <row r="384">
      <c r="A384" s="185"/>
      <c r="B384" s="626">
        <v>54525.0</v>
      </c>
      <c r="C384" s="622">
        <v>3.0</v>
      </c>
      <c r="D384" s="623">
        <v>0.4930555555555556</v>
      </c>
      <c r="E384" s="623"/>
      <c r="F384" s="623"/>
      <c r="G384" s="626" t="s">
        <v>490</v>
      </c>
      <c r="H384" s="627">
        <v>77.0</v>
      </c>
      <c r="I384" s="197">
        <f t="shared" si="95"/>
        <v>-316.17</v>
      </c>
      <c r="J384" s="739"/>
      <c r="K384" s="504"/>
      <c r="L384" s="505"/>
      <c r="M384" s="504"/>
      <c r="N384" s="506"/>
    </row>
    <row r="385">
      <c r="A385" s="185"/>
      <c r="B385" s="28">
        <v>52697.0</v>
      </c>
      <c r="C385" s="24">
        <v>2.0</v>
      </c>
      <c r="D385" s="27">
        <v>0.5555555555555556</v>
      </c>
      <c r="E385" s="27"/>
      <c r="F385" s="27"/>
      <c r="G385" s="28" t="s">
        <v>315</v>
      </c>
      <c r="H385" s="29">
        <v>77.0</v>
      </c>
      <c r="I385" s="197">
        <f t="shared" si="95"/>
        <v>-239.17</v>
      </c>
      <c r="J385" s="38"/>
      <c r="K385" s="526"/>
      <c r="L385" s="527"/>
      <c r="M385" s="526"/>
      <c r="N385" s="528"/>
      <c r="O385" s="160"/>
      <c r="P385" s="160"/>
      <c r="Q385" s="160"/>
      <c r="R385" s="160"/>
      <c r="S385" s="160"/>
      <c r="T385" s="160"/>
      <c r="U385" s="160"/>
      <c r="V385" s="160"/>
      <c r="W385" s="160"/>
      <c r="X385" s="160"/>
      <c r="Y385" s="160"/>
      <c r="Z385" s="160"/>
      <c r="AA385" s="160"/>
      <c r="AB385" s="160"/>
      <c r="AC385" s="160"/>
    </row>
    <row r="386">
      <c r="A386" s="185"/>
      <c r="B386" s="626">
        <v>55125.0</v>
      </c>
      <c r="C386" s="622">
        <v>2.0</v>
      </c>
      <c r="D386" s="623">
        <v>0.6527777777777778</v>
      </c>
      <c r="E386" s="623"/>
      <c r="F386" s="623"/>
      <c r="G386" s="626" t="s">
        <v>359</v>
      </c>
      <c r="H386" s="627">
        <v>103.0</v>
      </c>
      <c r="I386" s="197">
        <f t="shared" si="95"/>
        <v>-162.17</v>
      </c>
      <c r="J386" s="740">
        <v>1.0</v>
      </c>
      <c r="K386" s="504"/>
      <c r="L386" s="505"/>
      <c r="M386" s="504"/>
      <c r="N386" s="506"/>
    </row>
    <row r="387">
      <c r="A387" s="185"/>
      <c r="B387" s="626">
        <v>55318.0</v>
      </c>
      <c r="C387" s="622">
        <v>2.0</v>
      </c>
      <c r="D387" s="623">
        <v>0.6805555555555556</v>
      </c>
      <c r="E387" s="623"/>
      <c r="F387" s="623">
        <v>0.7826388888888889</v>
      </c>
      <c r="G387" s="626" t="s">
        <v>315</v>
      </c>
      <c r="H387" s="627">
        <v>77.0</v>
      </c>
      <c r="I387" s="197">
        <f t="shared" si="95"/>
        <v>-59.17</v>
      </c>
      <c r="J387" s="739"/>
      <c r="K387" s="504"/>
      <c r="L387" s="505"/>
      <c r="M387" s="504"/>
      <c r="N387" s="506"/>
    </row>
    <row r="388">
      <c r="A388" s="185"/>
      <c r="B388" s="626"/>
      <c r="C388" s="622"/>
      <c r="D388" s="643"/>
      <c r="E388" s="643"/>
      <c r="F388" s="643"/>
      <c r="G388" s="644"/>
      <c r="H388" s="645">
        <f>SUM(H381:H387)</f>
        <v>653</v>
      </c>
      <c r="I388" s="328">
        <f t="shared" si="95"/>
        <v>17.83</v>
      </c>
      <c r="J388" s="739"/>
      <c r="K388" s="524">
        <f t="shared" ref="K388:L388" si="96">K366+H388</f>
        <v>21154</v>
      </c>
      <c r="L388" s="514">
        <f t="shared" si="96"/>
        <v>5274.75</v>
      </c>
      <c r="M388" s="504"/>
      <c r="N388" s="506"/>
    </row>
    <row r="389">
      <c r="A389" s="185"/>
      <c r="B389" s="644"/>
      <c r="C389" s="642"/>
      <c r="D389" s="643"/>
      <c r="E389" s="643"/>
      <c r="F389" s="643"/>
      <c r="G389" s="644"/>
      <c r="H389" s="672"/>
      <c r="I389" s="197"/>
      <c r="J389" s="739"/>
      <c r="K389" s="504"/>
      <c r="L389" s="505"/>
      <c r="M389" s="504"/>
      <c r="N389" s="506"/>
    </row>
    <row r="390">
      <c r="A390" s="185"/>
      <c r="B390" s="644"/>
      <c r="C390" s="642"/>
      <c r="D390" s="643"/>
      <c r="E390" s="643"/>
      <c r="F390" s="643"/>
      <c r="G390" s="644"/>
      <c r="H390" s="672"/>
      <c r="I390" s="197"/>
      <c r="J390" s="739"/>
      <c r="K390" s="504"/>
      <c r="L390" s="505"/>
      <c r="M390" s="504"/>
      <c r="N390" s="506"/>
    </row>
    <row r="391">
      <c r="A391" s="185"/>
      <c r="B391" s="28">
        <v>55786.0</v>
      </c>
      <c r="C391" s="24">
        <v>2.0</v>
      </c>
      <c r="D391" s="27">
        <v>0.3923611111111111</v>
      </c>
      <c r="E391" s="27">
        <v>0.39305555555555555</v>
      </c>
      <c r="F391" s="27"/>
      <c r="G391" s="28" t="s">
        <v>491</v>
      </c>
      <c r="H391" s="29">
        <v>77.0</v>
      </c>
      <c r="I391" s="30">
        <v>-635.17</v>
      </c>
      <c r="J391" s="31"/>
      <c r="K391" s="526"/>
      <c r="L391" s="527"/>
      <c r="M391" s="526"/>
      <c r="N391" s="528"/>
      <c r="O391" s="160"/>
      <c r="P391" s="160"/>
      <c r="Q391" s="160"/>
      <c r="R391" s="160"/>
      <c r="S391" s="160"/>
      <c r="T391" s="160"/>
      <c r="U391" s="160"/>
      <c r="V391" s="160"/>
      <c r="W391" s="160"/>
      <c r="X391" s="160"/>
      <c r="Y391" s="160"/>
      <c r="Z391" s="160"/>
      <c r="AA391" s="160"/>
      <c r="AB391" s="160"/>
      <c r="AC391" s="160"/>
    </row>
    <row r="392">
      <c r="A392" s="185"/>
      <c r="B392" s="28">
        <v>56070.0</v>
      </c>
      <c r="C392" s="24">
        <v>1.0</v>
      </c>
      <c r="D392" s="27">
        <v>0.4340277777777778</v>
      </c>
      <c r="E392" s="27"/>
      <c r="F392" s="27"/>
      <c r="G392" s="28" t="s">
        <v>492</v>
      </c>
      <c r="H392" s="29">
        <v>103.0</v>
      </c>
      <c r="I392" s="150">
        <f t="shared" ref="I392:I396" si="97">I391+H391</f>
        <v>-558.17</v>
      </c>
      <c r="J392" s="38"/>
      <c r="K392" s="526"/>
      <c r="L392" s="527"/>
      <c r="M392" s="526"/>
      <c r="N392" s="528"/>
      <c r="O392" s="160"/>
      <c r="P392" s="160"/>
      <c r="Q392" s="160"/>
      <c r="R392" s="160"/>
      <c r="S392" s="160"/>
      <c r="T392" s="160"/>
      <c r="U392" s="160"/>
      <c r="V392" s="160"/>
      <c r="W392" s="160"/>
      <c r="X392" s="160"/>
      <c r="Y392" s="160"/>
      <c r="Z392" s="160"/>
      <c r="AA392" s="160"/>
      <c r="AB392" s="160"/>
      <c r="AC392" s="160"/>
    </row>
    <row r="393">
      <c r="A393" s="185"/>
      <c r="B393" s="626" t="s">
        <v>493</v>
      </c>
      <c r="C393" s="622">
        <v>6.0</v>
      </c>
      <c r="D393" s="623">
        <v>0.5833333333333334</v>
      </c>
      <c r="E393" s="623"/>
      <c r="F393" s="623"/>
      <c r="G393" s="626" t="s">
        <v>123</v>
      </c>
      <c r="H393" s="627">
        <f>77*3</f>
        <v>231</v>
      </c>
      <c r="I393" s="150">
        <f t="shared" si="97"/>
        <v>-455.17</v>
      </c>
      <c r="J393" s="739"/>
      <c r="K393" s="504"/>
      <c r="L393" s="505"/>
      <c r="M393" s="504"/>
      <c r="N393" s="506"/>
    </row>
    <row r="394">
      <c r="A394" s="185"/>
      <c r="B394" s="626">
        <v>52921.0</v>
      </c>
      <c r="C394" s="622">
        <v>4.0</v>
      </c>
      <c r="D394" s="623">
        <v>0.6458333333333334</v>
      </c>
      <c r="E394" s="623"/>
      <c r="F394" s="623"/>
      <c r="G394" s="626" t="s">
        <v>168</v>
      </c>
      <c r="H394" s="627">
        <f>44*2</f>
        <v>88</v>
      </c>
      <c r="I394" s="150">
        <f t="shared" si="97"/>
        <v>-224.17</v>
      </c>
      <c r="J394" s="740"/>
      <c r="K394" s="504"/>
      <c r="L394" s="505"/>
      <c r="M394" s="504"/>
      <c r="N394" s="506"/>
    </row>
    <row r="395">
      <c r="A395" s="185"/>
      <c r="B395" s="626">
        <v>54806.0</v>
      </c>
      <c r="C395" s="622">
        <v>2.0</v>
      </c>
      <c r="D395" s="623">
        <v>0.6805555555555556</v>
      </c>
      <c r="E395" s="623"/>
      <c r="F395" s="623">
        <v>0.7881944444444444</v>
      </c>
      <c r="G395" s="626" t="s">
        <v>315</v>
      </c>
      <c r="H395" s="627">
        <v>77.0</v>
      </c>
      <c r="I395" s="150">
        <f t="shared" si="97"/>
        <v>-136.17</v>
      </c>
      <c r="J395" s="740">
        <v>2.0</v>
      </c>
      <c r="K395" s="504"/>
      <c r="L395" s="505"/>
      <c r="M395" s="504"/>
      <c r="N395" s="506"/>
    </row>
    <row r="396">
      <c r="A396" s="185"/>
      <c r="B396" s="626"/>
      <c r="C396" s="622"/>
      <c r="D396" s="623"/>
      <c r="E396" s="623"/>
      <c r="F396" s="623"/>
      <c r="G396" s="626"/>
      <c r="H396" s="658">
        <f>SUM(H391:H395)</f>
        <v>576</v>
      </c>
      <c r="I396" s="764">
        <f t="shared" si="97"/>
        <v>-59.17</v>
      </c>
      <c r="J396" s="740"/>
      <c r="K396" s="504"/>
      <c r="L396" s="505"/>
      <c r="M396" s="524">
        <f t="shared" ref="M396:N396" si="98">M377+H396</f>
        <v>20413</v>
      </c>
      <c r="N396" s="506">
        <f t="shared" si="98"/>
        <v>4533.8</v>
      </c>
    </row>
    <row r="397">
      <c r="A397" s="185"/>
      <c r="B397" s="626"/>
      <c r="C397" s="622"/>
      <c r="D397" s="623"/>
      <c r="E397" s="623"/>
      <c r="F397" s="623"/>
      <c r="G397" s="626"/>
      <c r="H397" s="627"/>
      <c r="I397" s="170"/>
      <c r="J397" s="739"/>
      <c r="K397" s="504"/>
      <c r="L397" s="505"/>
      <c r="M397" s="504"/>
      <c r="N397" s="506"/>
    </row>
    <row r="398">
      <c r="A398" s="185"/>
      <c r="B398" s="626"/>
      <c r="C398" s="622"/>
      <c r="D398" s="623"/>
      <c r="E398" s="623"/>
      <c r="F398" s="623"/>
      <c r="G398" s="626"/>
      <c r="H398" s="658"/>
      <c r="I398" s="170"/>
      <c r="J398" s="739"/>
      <c r="K398" s="504"/>
      <c r="L398" s="505"/>
      <c r="M398" s="504"/>
      <c r="N398" s="506"/>
    </row>
    <row r="399">
      <c r="A399" s="200"/>
      <c r="B399" s="650"/>
      <c r="C399" s="660"/>
      <c r="D399" s="661"/>
      <c r="E399" s="661"/>
      <c r="F399" s="661"/>
      <c r="G399" s="663"/>
      <c r="H399" s="664"/>
      <c r="I399" s="246"/>
      <c r="J399" s="742"/>
      <c r="K399" s="519"/>
      <c r="L399" s="520"/>
      <c r="M399" s="519"/>
      <c r="N399" s="521"/>
    </row>
    <row r="400">
      <c r="A400" s="316">
        <v>45864.0</v>
      </c>
      <c r="B400" s="666">
        <v>55264.0</v>
      </c>
      <c r="C400" s="653">
        <v>2.0</v>
      </c>
      <c r="D400" s="654">
        <v>0.25</v>
      </c>
      <c r="E400" s="654">
        <v>0.25</v>
      </c>
      <c r="F400" s="654"/>
      <c r="G400" s="666" t="s">
        <v>494</v>
      </c>
      <c r="H400" s="656">
        <v>77.0</v>
      </c>
      <c r="I400" s="30">
        <v>-635.17</v>
      </c>
      <c r="J400" s="738"/>
      <c r="K400" s="504"/>
      <c r="L400" s="505"/>
      <c r="M400" s="504"/>
      <c r="N400" s="506"/>
    </row>
    <row r="401">
      <c r="A401" s="185"/>
      <c r="B401" s="626">
        <v>55231.0</v>
      </c>
      <c r="C401" s="622">
        <v>4.0</v>
      </c>
      <c r="D401" s="623">
        <v>0.3645833333333333</v>
      </c>
      <c r="E401" s="623"/>
      <c r="F401" s="623"/>
      <c r="G401" s="626" t="s">
        <v>20</v>
      </c>
      <c r="H401" s="627">
        <v>362.0</v>
      </c>
      <c r="I401" s="58">
        <f t="shared" ref="I401:I404" si="99">I400+H400</f>
        <v>-558.17</v>
      </c>
      <c r="J401" s="739"/>
      <c r="K401" s="504"/>
      <c r="L401" s="505"/>
      <c r="M401" s="504"/>
      <c r="N401" s="506"/>
    </row>
    <row r="402">
      <c r="A402" s="185"/>
      <c r="B402" s="626" t="s">
        <v>495</v>
      </c>
      <c r="C402" s="622">
        <v>8.0</v>
      </c>
      <c r="D402" s="623">
        <v>0.4583333333333333</v>
      </c>
      <c r="E402" s="27"/>
      <c r="F402" s="27"/>
      <c r="G402" s="626" t="s">
        <v>26</v>
      </c>
      <c r="H402" s="627">
        <v>308.0</v>
      </c>
      <c r="I402" s="58">
        <f t="shared" si="99"/>
        <v>-196.17</v>
      </c>
      <c r="J402" s="739"/>
      <c r="K402" s="504"/>
      <c r="L402" s="505"/>
      <c r="M402" s="504"/>
      <c r="N402" s="506"/>
    </row>
    <row r="403">
      <c r="A403" s="185"/>
      <c r="B403" s="626">
        <v>55086.0</v>
      </c>
      <c r="C403" s="622">
        <v>6.0</v>
      </c>
      <c r="D403" s="623">
        <v>0.5416666666666666</v>
      </c>
      <c r="E403" s="27"/>
      <c r="F403" s="27"/>
      <c r="G403" s="626" t="s">
        <v>28</v>
      </c>
      <c r="H403" s="627">
        <v>300.0</v>
      </c>
      <c r="I403" s="58">
        <f t="shared" si="99"/>
        <v>111.83</v>
      </c>
      <c r="J403" s="44">
        <v>1.0</v>
      </c>
      <c r="K403" s="526"/>
      <c r="L403" s="527"/>
      <c r="M403" s="526"/>
      <c r="N403" s="528"/>
      <c r="O403" s="160"/>
      <c r="P403" s="160"/>
      <c r="Q403" s="160"/>
      <c r="R403" s="160"/>
      <c r="S403" s="160"/>
      <c r="T403" s="160"/>
      <c r="U403" s="160"/>
      <c r="V403" s="160"/>
      <c r="W403" s="160"/>
      <c r="X403" s="160"/>
      <c r="Y403" s="160"/>
      <c r="Z403" s="160"/>
      <c r="AA403" s="160"/>
      <c r="AB403" s="160"/>
      <c r="AC403" s="160"/>
    </row>
    <row r="404">
      <c r="A404" s="185"/>
      <c r="B404" s="626"/>
      <c r="C404" s="622"/>
      <c r="D404" s="623"/>
      <c r="E404" s="623"/>
      <c r="F404" s="623"/>
      <c r="G404" s="626"/>
      <c r="H404" s="658">
        <f>SUM(H400:H403)</f>
        <v>1047</v>
      </c>
      <c r="I404" s="320">
        <f t="shared" si="99"/>
        <v>411.83</v>
      </c>
      <c r="J404" s="740"/>
      <c r="K404" s="524">
        <f t="shared" ref="K404:L404" si="100">K388+H404</f>
        <v>22201</v>
      </c>
      <c r="L404" s="514">
        <f t="shared" si="100"/>
        <v>5686.58</v>
      </c>
      <c r="M404" s="504"/>
      <c r="N404" s="506"/>
    </row>
    <row r="405">
      <c r="A405" s="185"/>
      <c r="B405" s="626"/>
      <c r="C405" s="622"/>
      <c r="D405" s="623"/>
      <c r="E405" s="623"/>
      <c r="F405" s="623"/>
      <c r="G405" s="626"/>
      <c r="H405" s="658"/>
      <c r="I405" s="58"/>
      <c r="J405" s="739"/>
      <c r="K405" s="504"/>
      <c r="L405" s="505"/>
      <c r="M405" s="504"/>
      <c r="N405" s="506"/>
    </row>
    <row r="406">
      <c r="A406" s="185"/>
      <c r="B406" s="626"/>
      <c r="C406" s="622"/>
      <c r="D406" s="643"/>
      <c r="E406" s="643"/>
      <c r="F406" s="643"/>
      <c r="G406" s="644"/>
      <c r="H406" s="672"/>
      <c r="I406" s="197"/>
      <c r="J406" s="739"/>
      <c r="K406" s="504"/>
      <c r="L406" s="505"/>
      <c r="M406" s="504"/>
      <c r="N406" s="506"/>
    </row>
    <row r="407">
      <c r="A407" s="185"/>
      <c r="B407" s="644"/>
      <c r="C407" s="642"/>
      <c r="D407" s="643"/>
      <c r="E407" s="643"/>
      <c r="F407" s="643"/>
      <c r="G407" s="644"/>
      <c r="H407" s="672"/>
      <c r="I407" s="197"/>
      <c r="J407" s="739"/>
      <c r="K407" s="504"/>
      <c r="L407" s="505"/>
      <c r="M407" s="504"/>
      <c r="N407" s="506"/>
    </row>
    <row r="408">
      <c r="A408" s="185"/>
      <c r="B408" s="644"/>
      <c r="C408" s="642"/>
      <c r="D408" s="643"/>
      <c r="E408" s="643"/>
      <c r="F408" s="643"/>
      <c r="G408" s="644"/>
      <c r="H408" s="672"/>
      <c r="I408" s="197"/>
      <c r="J408" s="739"/>
      <c r="K408" s="504"/>
      <c r="L408" s="505"/>
      <c r="M408" s="504"/>
      <c r="N408" s="506"/>
    </row>
    <row r="409">
      <c r="A409" s="185"/>
      <c r="B409" s="161">
        <v>55168.0</v>
      </c>
      <c r="C409" s="622">
        <v>3.0</v>
      </c>
      <c r="D409" s="623">
        <v>0.2847222222222222</v>
      </c>
      <c r="E409" s="623">
        <v>0.2847222222222222</v>
      </c>
      <c r="F409" s="623"/>
      <c r="G409" s="626" t="s">
        <v>21</v>
      </c>
      <c r="H409" s="29">
        <v>310.0</v>
      </c>
      <c r="I409" s="58">
        <v>-635.17</v>
      </c>
      <c r="J409" s="741"/>
      <c r="K409" s="504"/>
      <c r="L409" s="505"/>
      <c r="M409" s="504"/>
      <c r="N409" s="506"/>
    </row>
    <row r="410">
      <c r="A410" s="185"/>
      <c r="B410" s="626" t="s">
        <v>496</v>
      </c>
      <c r="C410" s="622">
        <v>12.0</v>
      </c>
      <c r="D410" s="623">
        <v>0.4375</v>
      </c>
      <c r="E410" s="623"/>
      <c r="F410" s="623"/>
      <c r="G410" s="626" t="s">
        <v>26</v>
      </c>
      <c r="H410" s="627">
        <v>308.0</v>
      </c>
      <c r="I410" s="197">
        <f t="shared" ref="I410:I413" si="101">I409+H409</f>
        <v>-325.17</v>
      </c>
      <c r="J410" s="739"/>
      <c r="K410" s="504"/>
      <c r="L410" s="505"/>
      <c r="M410" s="504"/>
      <c r="N410" s="506"/>
    </row>
    <row r="411">
      <c r="A411" s="185"/>
      <c r="B411" s="626">
        <v>55092.0</v>
      </c>
      <c r="C411" s="622">
        <v>2.0</v>
      </c>
      <c r="D411" s="623">
        <v>0.5</v>
      </c>
      <c r="E411" s="623"/>
      <c r="F411" s="623"/>
      <c r="G411" s="626" t="s">
        <v>21</v>
      </c>
      <c r="H411" s="627">
        <v>77.0</v>
      </c>
      <c r="I411" s="197">
        <f t="shared" si="101"/>
        <v>-17.17</v>
      </c>
      <c r="J411" s="739"/>
      <c r="K411" s="504"/>
      <c r="L411" s="505"/>
      <c r="M411" s="504"/>
      <c r="N411" s="506"/>
    </row>
    <row r="412">
      <c r="A412" s="185"/>
      <c r="B412" s="626">
        <v>49753.0</v>
      </c>
      <c r="C412" s="622">
        <v>8.0</v>
      </c>
      <c r="D412" s="623">
        <v>0.625</v>
      </c>
      <c r="E412" s="623"/>
      <c r="F412" s="623">
        <v>0.6875</v>
      </c>
      <c r="G412" s="626" t="s">
        <v>34</v>
      </c>
      <c r="H412" s="627">
        <v>300.0</v>
      </c>
      <c r="I412" s="197">
        <f t="shared" si="101"/>
        <v>59.83</v>
      </c>
      <c r="J412" s="740">
        <v>2.0</v>
      </c>
      <c r="K412" s="504"/>
      <c r="L412" s="505"/>
      <c r="M412" s="504"/>
      <c r="N412" s="506"/>
    </row>
    <row r="413">
      <c r="A413" s="185"/>
      <c r="B413" s="626"/>
      <c r="C413" s="622"/>
      <c r="D413" s="623"/>
      <c r="E413" s="623"/>
      <c r="F413" s="623"/>
      <c r="G413" s="626"/>
      <c r="H413" s="658">
        <f>SUM(H409:H412)</f>
        <v>995</v>
      </c>
      <c r="I413" s="323">
        <f t="shared" si="101"/>
        <v>359.83</v>
      </c>
      <c r="J413" s="740"/>
      <c r="K413" s="504"/>
      <c r="L413" s="505"/>
      <c r="M413" s="524">
        <f t="shared" ref="M413:N413" si="102">M396+H413</f>
        <v>21408</v>
      </c>
      <c r="N413" s="506">
        <f t="shared" si="102"/>
        <v>4893.63</v>
      </c>
    </row>
    <row r="414">
      <c r="A414" s="185"/>
      <c r="B414" s="626"/>
      <c r="C414" s="622"/>
      <c r="D414" s="623"/>
      <c r="E414" s="623"/>
      <c r="F414" s="623"/>
      <c r="G414" s="626"/>
      <c r="H414" s="627"/>
      <c r="I414" s="170"/>
      <c r="J414" s="739"/>
      <c r="K414" s="504"/>
      <c r="L414" s="505"/>
      <c r="M414" s="504"/>
      <c r="N414" s="506"/>
    </row>
    <row r="415">
      <c r="A415" s="185"/>
      <c r="B415" s="626"/>
      <c r="C415" s="622"/>
      <c r="D415" s="623"/>
      <c r="E415" s="623"/>
      <c r="F415" s="623"/>
      <c r="G415" s="626"/>
      <c r="H415" s="658"/>
      <c r="I415" s="170"/>
      <c r="J415" s="739"/>
      <c r="K415" s="504"/>
      <c r="L415" s="505"/>
      <c r="M415" s="504"/>
      <c r="N415" s="506"/>
    </row>
    <row r="416">
      <c r="A416" s="200"/>
      <c r="B416" s="650"/>
      <c r="C416" s="660"/>
      <c r="D416" s="661"/>
      <c r="E416" s="661"/>
      <c r="F416" s="661"/>
      <c r="G416" s="663"/>
      <c r="H416" s="664"/>
      <c r="I416" s="246"/>
      <c r="J416" s="742"/>
      <c r="K416" s="519"/>
      <c r="L416" s="520"/>
      <c r="M416" s="519"/>
      <c r="N416" s="521"/>
    </row>
    <row r="417">
      <c r="A417" s="316">
        <v>45865.0</v>
      </c>
      <c r="B417" s="161" t="s">
        <v>497</v>
      </c>
      <c r="C417" s="622">
        <v>12.0</v>
      </c>
      <c r="D417" s="623">
        <v>0.3333333333333333</v>
      </c>
      <c r="E417" s="710">
        <v>0.3333333333333333</v>
      </c>
      <c r="F417" s="710">
        <v>0.6666666666666666</v>
      </c>
      <c r="G417" s="666" t="s">
        <v>54</v>
      </c>
      <c r="H417" s="765">
        <v>793.0</v>
      </c>
      <c r="I417" s="30">
        <v>-635.17</v>
      </c>
      <c r="J417" s="738"/>
      <c r="K417" s="504"/>
      <c r="L417" s="505"/>
      <c r="M417" s="504"/>
      <c r="N417" s="506"/>
    </row>
    <row r="418">
      <c r="A418" s="185"/>
      <c r="B418" s="626"/>
      <c r="C418" s="622"/>
      <c r="D418" s="623"/>
      <c r="E418" s="623"/>
      <c r="F418" s="623"/>
      <c r="G418" s="659" t="s">
        <v>485</v>
      </c>
      <c r="H418" s="627"/>
      <c r="I418" s="320">
        <f>I417+H417</f>
        <v>157.83</v>
      </c>
      <c r="J418" s="739"/>
      <c r="K418" s="504"/>
      <c r="L418" s="505"/>
      <c r="M418" s="504"/>
      <c r="N418" s="506"/>
    </row>
    <row r="419">
      <c r="A419" s="185"/>
      <c r="B419" s="626"/>
      <c r="C419" s="622"/>
      <c r="D419" s="623"/>
      <c r="E419" s="623"/>
      <c r="F419" s="623"/>
      <c r="G419" s="626"/>
      <c r="H419" s="627"/>
      <c r="I419" s="58"/>
      <c r="J419" s="740"/>
      <c r="K419" s="524">
        <f>K404+H417</f>
        <v>22994</v>
      </c>
      <c r="L419" s="514">
        <f>L404+I418</f>
        <v>5844.41</v>
      </c>
      <c r="M419" s="504"/>
      <c r="N419" s="506"/>
    </row>
    <row r="420">
      <c r="A420" s="185"/>
      <c r="B420" s="626"/>
      <c r="C420" s="622"/>
      <c r="D420" s="646"/>
      <c r="E420" s="623"/>
      <c r="F420" s="623"/>
      <c r="G420" s="626"/>
      <c r="H420" s="627"/>
      <c r="I420" s="58"/>
      <c r="J420" s="740">
        <v>1.0</v>
      </c>
      <c r="K420" s="504"/>
      <c r="L420" s="505"/>
      <c r="M420" s="504"/>
      <c r="N420" s="506"/>
    </row>
    <row r="421">
      <c r="A421" s="185"/>
      <c r="B421" s="626"/>
      <c r="C421" s="622"/>
      <c r="D421" s="646"/>
      <c r="E421" s="623"/>
      <c r="F421" s="623"/>
      <c r="G421" s="626"/>
      <c r="H421" s="627"/>
      <c r="I421" s="58"/>
      <c r="J421" s="739"/>
      <c r="K421" s="504"/>
      <c r="L421" s="505"/>
      <c r="M421" s="504"/>
      <c r="N421" s="506"/>
    </row>
    <row r="422">
      <c r="A422" s="185"/>
      <c r="B422" s="644"/>
      <c r="C422" s="642"/>
      <c r="D422" s="643"/>
      <c r="E422" s="643"/>
      <c r="F422" s="643"/>
      <c r="G422" s="644"/>
      <c r="H422" s="672"/>
      <c r="I422" s="197"/>
      <c r="J422" s="739"/>
      <c r="K422" s="504"/>
      <c r="L422" s="505"/>
      <c r="M422" s="504"/>
      <c r="N422" s="506"/>
    </row>
    <row r="423">
      <c r="A423" s="185"/>
      <c r="B423" s="644"/>
      <c r="C423" s="642"/>
      <c r="D423" s="643"/>
      <c r="E423" s="643"/>
      <c r="F423" s="643"/>
      <c r="G423" s="644"/>
      <c r="H423" s="672"/>
      <c r="I423" s="197"/>
      <c r="J423" s="739"/>
      <c r="K423" s="504"/>
      <c r="L423" s="505"/>
      <c r="M423" s="504"/>
      <c r="N423" s="506"/>
    </row>
    <row r="424">
      <c r="A424" s="185"/>
      <c r="B424" s="161">
        <v>56048.0</v>
      </c>
      <c r="C424" s="622">
        <v>6.0</v>
      </c>
      <c r="D424" s="623">
        <v>0.2465277777777778</v>
      </c>
      <c r="E424" s="710">
        <v>0.24305555555555555</v>
      </c>
      <c r="F424" s="710"/>
      <c r="G424" s="670" t="s">
        <v>28</v>
      </c>
      <c r="H424" s="671">
        <v>310.0</v>
      </c>
      <c r="I424" s="58">
        <v>-635.17</v>
      </c>
      <c r="J424" s="741"/>
      <c r="K424" s="504"/>
      <c r="L424" s="505"/>
      <c r="M424" s="504"/>
      <c r="N424" s="506"/>
    </row>
    <row r="425">
      <c r="A425" s="185"/>
      <c r="B425" s="626">
        <v>54755.0</v>
      </c>
      <c r="C425" s="622">
        <v>2.0</v>
      </c>
      <c r="D425" s="646">
        <v>0.34375</v>
      </c>
      <c r="E425" s="623"/>
      <c r="F425" s="623"/>
      <c r="G425" s="626" t="s">
        <v>498</v>
      </c>
      <c r="H425" s="627">
        <v>103.0</v>
      </c>
      <c r="I425" s="170">
        <f t="shared" ref="I425:I428" si="103">I424+H424</f>
        <v>-325.17</v>
      </c>
      <c r="J425" s="739"/>
      <c r="K425" s="504"/>
      <c r="L425" s="505"/>
      <c r="M425" s="504"/>
      <c r="N425" s="506"/>
    </row>
    <row r="426">
      <c r="A426" s="185"/>
      <c r="B426" s="626">
        <v>54211.0</v>
      </c>
      <c r="C426" s="622">
        <v>6.0</v>
      </c>
      <c r="D426" s="623">
        <v>0.4791666666666667</v>
      </c>
      <c r="E426" s="623"/>
      <c r="F426" s="623"/>
      <c r="G426" s="626" t="s">
        <v>28</v>
      </c>
      <c r="H426" s="627">
        <v>310.0</v>
      </c>
      <c r="I426" s="170">
        <f t="shared" si="103"/>
        <v>-222.17</v>
      </c>
      <c r="J426" s="740">
        <v>2.0</v>
      </c>
      <c r="K426" s="504"/>
      <c r="L426" s="505"/>
      <c r="M426" s="504"/>
      <c r="N426" s="506"/>
    </row>
    <row r="427">
      <c r="A427" s="185"/>
      <c r="B427" s="626">
        <v>54067.0</v>
      </c>
      <c r="C427" s="622">
        <v>4.0</v>
      </c>
      <c r="D427" s="623">
        <v>0.5625</v>
      </c>
      <c r="E427" s="623"/>
      <c r="F427" s="623">
        <v>0.5833333333333334</v>
      </c>
      <c r="G427" s="626" t="s">
        <v>498</v>
      </c>
      <c r="H427" s="300">
        <v>362.0</v>
      </c>
      <c r="I427" s="170">
        <f t="shared" si="103"/>
        <v>87.83</v>
      </c>
      <c r="J427" s="739"/>
      <c r="K427" s="504"/>
      <c r="L427" s="505"/>
      <c r="M427" s="504"/>
      <c r="N427" s="506"/>
    </row>
    <row r="428">
      <c r="A428" s="185"/>
      <c r="B428" s="626"/>
      <c r="C428" s="622"/>
      <c r="D428" s="623"/>
      <c r="E428" s="623"/>
      <c r="F428" s="623"/>
      <c r="G428" s="626"/>
      <c r="H428" s="658">
        <f>SUM(H424:H427)</f>
        <v>1085</v>
      </c>
      <c r="I428" s="472">
        <f t="shared" si="103"/>
        <v>449.83</v>
      </c>
      <c r="J428" s="739"/>
      <c r="K428" s="504"/>
      <c r="L428" s="505"/>
      <c r="M428" s="524">
        <f t="shared" ref="M428:N428" si="104">M413+H428</f>
        <v>22493</v>
      </c>
      <c r="N428" s="506">
        <f t="shared" si="104"/>
        <v>5343.46</v>
      </c>
    </row>
    <row r="429">
      <c r="A429" s="200"/>
      <c r="B429" s="650"/>
      <c r="C429" s="660"/>
      <c r="D429" s="661"/>
      <c r="E429" s="661"/>
      <c r="F429" s="661"/>
      <c r="G429" s="663"/>
      <c r="H429" s="664"/>
      <c r="I429" s="246"/>
      <c r="J429" s="742"/>
      <c r="K429" s="519"/>
      <c r="L429" s="520"/>
      <c r="M429" s="519"/>
      <c r="N429" s="521"/>
    </row>
    <row r="430">
      <c r="A430" s="316">
        <v>45866.0</v>
      </c>
      <c r="B430" s="666">
        <v>52320.0</v>
      </c>
      <c r="C430" s="653">
        <v>3.0</v>
      </c>
      <c r="D430" s="654">
        <v>0.3958333333333333</v>
      </c>
      <c r="E430" s="665">
        <v>0.3958333333333333</v>
      </c>
      <c r="F430" s="654"/>
      <c r="G430" s="666" t="s">
        <v>26</v>
      </c>
      <c r="H430" s="656">
        <v>77.0</v>
      </c>
      <c r="I430" s="30">
        <v>-635.17</v>
      </c>
      <c r="J430" s="738"/>
      <c r="K430" s="504"/>
      <c r="L430" s="505"/>
      <c r="M430" s="504"/>
      <c r="N430" s="506"/>
    </row>
    <row r="431">
      <c r="A431" s="185"/>
      <c r="B431" s="626">
        <v>54611.0</v>
      </c>
      <c r="C431" s="622">
        <v>7.0</v>
      </c>
      <c r="D431" s="623">
        <v>0.5</v>
      </c>
      <c r="E431" s="623"/>
      <c r="F431" s="623"/>
      <c r="G431" s="626" t="s">
        <v>20</v>
      </c>
      <c r="H431" s="627">
        <v>362.0</v>
      </c>
      <c r="I431" s="197">
        <f t="shared" ref="I431:I434" si="105">I430+H430</f>
        <v>-558.17</v>
      </c>
      <c r="J431" s="739"/>
      <c r="K431" s="504"/>
      <c r="L431" s="505"/>
      <c r="M431" s="504"/>
      <c r="N431" s="506"/>
    </row>
    <row r="432">
      <c r="A432" s="185"/>
      <c r="B432" s="626">
        <v>54677.0</v>
      </c>
      <c r="C432" s="622">
        <v>4.0</v>
      </c>
      <c r="D432" s="623">
        <v>0.5694444444444444</v>
      </c>
      <c r="E432" s="623"/>
      <c r="F432" s="623"/>
      <c r="G432" s="626" t="s">
        <v>21</v>
      </c>
      <c r="H432" s="627">
        <v>310.0</v>
      </c>
      <c r="I432" s="197">
        <f t="shared" si="105"/>
        <v>-196.17</v>
      </c>
      <c r="J432" s="739"/>
      <c r="K432" s="504"/>
      <c r="L432" s="505"/>
      <c r="M432" s="504"/>
      <c r="N432" s="506"/>
    </row>
    <row r="433">
      <c r="A433" s="185"/>
      <c r="B433" s="626">
        <v>46915.0</v>
      </c>
      <c r="C433" s="622">
        <v>9.0</v>
      </c>
      <c r="D433" s="623">
        <v>0.7361111111111112</v>
      </c>
      <c r="E433" s="623"/>
      <c r="F433" s="623">
        <v>0.8194444444444444</v>
      </c>
      <c r="G433" s="626" t="s">
        <v>21</v>
      </c>
      <c r="H433" s="627">
        <v>310.0</v>
      </c>
      <c r="I433" s="197">
        <f t="shared" si="105"/>
        <v>113.83</v>
      </c>
      <c r="J433" s="740">
        <v>1.0</v>
      </c>
      <c r="K433" s="504"/>
      <c r="L433" s="505"/>
      <c r="M433" s="504"/>
      <c r="N433" s="506"/>
    </row>
    <row r="434">
      <c r="A434" s="185"/>
      <c r="B434" s="626"/>
      <c r="C434" s="622"/>
      <c r="D434" s="623"/>
      <c r="E434" s="623"/>
      <c r="F434" s="623"/>
      <c r="G434" s="626"/>
      <c r="H434" s="658">
        <f>SUM(H430:H433)</f>
        <v>1059</v>
      </c>
      <c r="I434" s="323">
        <f t="shared" si="105"/>
        <v>423.83</v>
      </c>
      <c r="J434" s="739"/>
      <c r="K434" s="524">
        <f t="shared" ref="K434:L434" si="106">K419+H434</f>
        <v>24053</v>
      </c>
      <c r="L434" s="514">
        <f t="shared" si="106"/>
        <v>6268.24</v>
      </c>
      <c r="M434" s="504"/>
      <c r="N434" s="506"/>
    </row>
    <row r="435">
      <c r="A435" s="185"/>
      <c r="B435" s="626"/>
      <c r="C435" s="622"/>
      <c r="D435" s="643"/>
      <c r="E435" s="643"/>
      <c r="F435" s="643"/>
      <c r="G435" s="644"/>
      <c r="H435" s="672"/>
      <c r="I435" s="197"/>
      <c r="J435" s="739"/>
      <c r="K435" s="504"/>
      <c r="L435" s="505"/>
      <c r="M435" s="504"/>
      <c r="N435" s="506"/>
    </row>
    <row r="436">
      <c r="A436" s="185"/>
      <c r="B436" s="644"/>
      <c r="C436" s="642"/>
      <c r="D436" s="643"/>
      <c r="E436" s="643"/>
      <c r="F436" s="643"/>
      <c r="G436" s="644"/>
      <c r="H436" s="672"/>
      <c r="I436" s="197"/>
      <c r="J436" s="739"/>
      <c r="K436" s="504"/>
      <c r="L436" s="505"/>
      <c r="M436" s="504"/>
      <c r="N436" s="506"/>
    </row>
    <row r="437">
      <c r="A437" s="185"/>
      <c r="B437" s="161"/>
      <c r="C437" s="622"/>
      <c r="D437" s="623"/>
      <c r="E437" s="623"/>
      <c r="F437" s="623"/>
      <c r="G437" s="626"/>
      <c r="H437" s="672"/>
      <c r="I437" s="197"/>
      <c r="J437" s="739"/>
      <c r="K437" s="504"/>
      <c r="L437" s="505"/>
      <c r="M437" s="504"/>
      <c r="N437" s="506"/>
    </row>
    <row r="438">
      <c r="A438" s="185"/>
      <c r="B438" s="161">
        <v>54502.0</v>
      </c>
      <c r="C438" s="622">
        <v>2.0</v>
      </c>
      <c r="D438" s="623">
        <v>0.5</v>
      </c>
      <c r="E438" s="623">
        <v>0.5</v>
      </c>
      <c r="F438" s="623"/>
      <c r="G438" s="626" t="s">
        <v>28</v>
      </c>
      <c r="H438" s="627">
        <v>77.0</v>
      </c>
      <c r="I438" s="30">
        <v>-635.17</v>
      </c>
      <c r="J438" s="741"/>
      <c r="K438" s="504"/>
      <c r="L438" s="505"/>
      <c r="M438" s="504"/>
      <c r="N438" s="506"/>
    </row>
    <row r="439">
      <c r="A439" s="185"/>
      <c r="B439" s="161">
        <v>55168.0</v>
      </c>
      <c r="C439" s="622">
        <v>3.0</v>
      </c>
      <c r="D439" s="623">
        <v>0.5972222222222222</v>
      </c>
      <c r="E439" s="623"/>
      <c r="F439" s="623"/>
      <c r="G439" s="626" t="s">
        <v>28</v>
      </c>
      <c r="H439" s="627">
        <v>310.0</v>
      </c>
      <c r="I439" s="170">
        <f t="shared" ref="I439:I442" si="107">I438+H438</f>
        <v>-558.17</v>
      </c>
      <c r="J439" s="740" t="s">
        <v>499</v>
      </c>
      <c r="K439" s="504"/>
      <c r="L439" s="505"/>
      <c r="M439" s="504"/>
      <c r="N439" s="506"/>
    </row>
    <row r="440">
      <c r="A440" s="185"/>
      <c r="B440" s="626">
        <v>56139.0</v>
      </c>
      <c r="C440" s="622">
        <v>2.0</v>
      </c>
      <c r="D440" s="623">
        <v>0.6354166666666666</v>
      </c>
      <c r="E440" s="623"/>
      <c r="F440" s="623"/>
      <c r="G440" s="626" t="s">
        <v>21</v>
      </c>
      <c r="H440" s="627">
        <v>77.0</v>
      </c>
      <c r="I440" s="170">
        <f t="shared" si="107"/>
        <v>-248.17</v>
      </c>
      <c r="J440" s="739"/>
      <c r="K440" s="504"/>
      <c r="L440" s="505"/>
      <c r="M440" s="504"/>
      <c r="N440" s="506"/>
    </row>
    <row r="441">
      <c r="A441" s="185"/>
      <c r="B441" s="626">
        <v>55343.0</v>
      </c>
      <c r="C441" s="622">
        <v>5.0</v>
      </c>
      <c r="D441" s="623">
        <v>0.75</v>
      </c>
      <c r="E441" s="623"/>
      <c r="F441" s="623"/>
      <c r="G441" s="626" t="s">
        <v>28</v>
      </c>
      <c r="H441" s="627">
        <v>310.0</v>
      </c>
      <c r="I441" s="170">
        <f t="shared" si="107"/>
        <v>-171.17</v>
      </c>
      <c r="J441" s="740">
        <v>2.0</v>
      </c>
      <c r="K441" s="504"/>
      <c r="L441" s="505"/>
      <c r="M441" s="504"/>
      <c r="N441" s="506"/>
    </row>
    <row r="442">
      <c r="A442" s="185"/>
      <c r="B442" s="626"/>
      <c r="C442" s="622"/>
      <c r="D442" s="623"/>
      <c r="E442" s="623"/>
      <c r="F442" s="623"/>
      <c r="G442" s="626"/>
      <c r="H442" s="658">
        <f>SUM(H438:H441)</f>
        <v>774</v>
      </c>
      <c r="I442" s="472">
        <f t="shared" si="107"/>
        <v>138.83</v>
      </c>
      <c r="J442" s="740"/>
      <c r="K442" s="504"/>
      <c r="L442" s="505"/>
      <c r="M442" s="524">
        <f t="shared" ref="M442:N442" si="108">M428+H442</f>
        <v>23267</v>
      </c>
      <c r="N442" s="506">
        <f t="shared" si="108"/>
        <v>5482.29</v>
      </c>
    </row>
    <row r="443">
      <c r="A443" s="185"/>
      <c r="B443" s="626"/>
      <c r="C443" s="622"/>
      <c r="D443" s="623"/>
      <c r="E443" s="623"/>
      <c r="F443" s="623"/>
      <c r="G443" s="626"/>
      <c r="H443" s="658"/>
      <c r="I443" s="191"/>
      <c r="J443" s="739"/>
      <c r="K443" s="504"/>
      <c r="L443" s="505"/>
      <c r="M443" s="504"/>
      <c r="N443" s="506"/>
    </row>
    <row r="444">
      <c r="A444" s="185"/>
      <c r="B444" s="626"/>
      <c r="C444" s="622"/>
      <c r="D444" s="623"/>
      <c r="E444" s="623"/>
      <c r="F444" s="623"/>
      <c r="G444" s="626"/>
      <c r="H444" s="658"/>
      <c r="I444" s="170"/>
      <c r="J444" s="739"/>
      <c r="K444" s="504"/>
      <c r="L444" s="505"/>
      <c r="M444" s="504"/>
      <c r="N444" s="506"/>
    </row>
    <row r="445">
      <c r="A445" s="200"/>
      <c r="B445" s="650"/>
      <c r="C445" s="660"/>
      <c r="D445" s="661"/>
      <c r="E445" s="661"/>
      <c r="F445" s="661"/>
      <c r="G445" s="663"/>
      <c r="H445" s="664"/>
      <c r="I445" s="246"/>
      <c r="J445" s="742"/>
      <c r="K445" s="519"/>
      <c r="L445" s="520"/>
      <c r="M445" s="519"/>
      <c r="N445" s="521"/>
    </row>
    <row r="446">
      <c r="A446" s="316">
        <v>45867.0</v>
      </c>
      <c r="B446" s="666">
        <v>55723.0</v>
      </c>
      <c r="C446" s="653">
        <v>4.0</v>
      </c>
      <c r="D446" s="654">
        <v>0.3125</v>
      </c>
      <c r="E446" s="654">
        <v>0.3125</v>
      </c>
      <c r="F446" s="654"/>
      <c r="G446" s="666" t="s">
        <v>20</v>
      </c>
      <c r="H446" s="656">
        <v>362.0</v>
      </c>
      <c r="I446" s="30">
        <v>-635.17</v>
      </c>
      <c r="J446" s="738"/>
      <c r="K446" s="504"/>
      <c r="L446" s="505"/>
      <c r="M446" s="504"/>
      <c r="N446" s="506"/>
    </row>
    <row r="447">
      <c r="A447" s="185"/>
      <c r="B447" s="626">
        <v>52014.0</v>
      </c>
      <c r="C447" s="622">
        <v>8.0</v>
      </c>
      <c r="D447" s="623">
        <v>0.4201388888888889</v>
      </c>
      <c r="E447" s="623"/>
      <c r="F447" s="623"/>
      <c r="G447" s="626" t="s">
        <v>500</v>
      </c>
      <c r="H447" s="627">
        <v>310.0</v>
      </c>
      <c r="I447" s="58">
        <f t="shared" ref="I447:I449" si="109">I446+H446</f>
        <v>-273.17</v>
      </c>
      <c r="J447" s="739"/>
      <c r="K447" s="504"/>
      <c r="L447" s="505"/>
      <c r="M447" s="504"/>
      <c r="N447" s="506"/>
    </row>
    <row r="448">
      <c r="A448" s="185"/>
      <c r="B448" s="626">
        <v>55908.0</v>
      </c>
      <c r="C448" s="622">
        <v>2.0</v>
      </c>
      <c r="D448" s="623">
        <v>0.5208333333333334</v>
      </c>
      <c r="E448" s="623"/>
      <c r="F448" s="623">
        <v>0.6111111111111112</v>
      </c>
      <c r="G448" s="626" t="s">
        <v>55</v>
      </c>
      <c r="H448" s="627">
        <v>103.0</v>
      </c>
      <c r="I448" s="58">
        <f t="shared" si="109"/>
        <v>36.83</v>
      </c>
      <c r="J448" s="739"/>
      <c r="K448" s="524">
        <f t="shared" ref="K448:L448" si="110">K434+H449</f>
        <v>24828</v>
      </c>
      <c r="L448" s="514">
        <f t="shared" si="110"/>
        <v>6408.07</v>
      </c>
      <c r="M448" s="504"/>
      <c r="N448" s="506"/>
    </row>
    <row r="449">
      <c r="A449" s="185"/>
      <c r="B449" s="626"/>
      <c r="C449" s="622"/>
      <c r="D449" s="623"/>
      <c r="E449" s="623"/>
      <c r="F449" s="623"/>
      <c r="G449" s="626"/>
      <c r="H449" s="658">
        <f>SUM(H446:H448)</f>
        <v>775</v>
      </c>
      <c r="I449" s="320">
        <f t="shared" si="109"/>
        <v>139.83</v>
      </c>
      <c r="J449" s="740">
        <v>1.0</v>
      </c>
      <c r="K449" s="504"/>
      <c r="L449" s="505"/>
      <c r="M449" s="504"/>
      <c r="N449" s="506"/>
    </row>
    <row r="450">
      <c r="A450" s="185"/>
      <c r="B450" s="626"/>
      <c r="C450" s="622"/>
      <c r="D450" s="623"/>
      <c r="E450" s="623"/>
      <c r="F450" s="623"/>
      <c r="G450" s="626"/>
      <c r="H450" s="658"/>
      <c r="I450" s="449"/>
      <c r="J450" s="740"/>
      <c r="K450" s="504"/>
      <c r="L450" s="505"/>
      <c r="M450" s="504"/>
      <c r="N450" s="506"/>
    </row>
    <row r="451">
      <c r="A451" s="185"/>
      <c r="B451" s="626"/>
      <c r="C451" s="622"/>
      <c r="D451" s="623"/>
      <c r="E451" s="623"/>
      <c r="F451" s="623"/>
      <c r="G451" s="626"/>
      <c r="H451" s="658"/>
      <c r="I451" s="199"/>
      <c r="J451" s="739"/>
      <c r="K451" s="504"/>
      <c r="L451" s="505"/>
      <c r="M451" s="504"/>
      <c r="N451" s="506"/>
    </row>
    <row r="452">
      <c r="A452" s="185"/>
      <c r="B452" s="626"/>
      <c r="C452" s="622"/>
      <c r="D452" s="643"/>
      <c r="E452" s="643"/>
      <c r="F452" s="643"/>
      <c r="G452" s="644"/>
      <c r="H452" s="672"/>
      <c r="I452" s="199"/>
      <c r="J452" s="739"/>
      <c r="K452" s="504"/>
      <c r="L452" s="505"/>
      <c r="M452" s="504"/>
      <c r="N452" s="506"/>
    </row>
    <row r="453">
      <c r="A453" s="185"/>
      <c r="B453" s="644"/>
      <c r="C453" s="642"/>
      <c r="D453" s="643"/>
      <c r="E453" s="643"/>
      <c r="F453" s="643"/>
      <c r="G453" s="644"/>
      <c r="H453" s="672"/>
      <c r="I453" s="197"/>
      <c r="J453" s="739"/>
      <c r="K453" s="504"/>
      <c r="L453" s="505"/>
      <c r="M453" s="504"/>
      <c r="N453" s="506"/>
    </row>
    <row r="454">
      <c r="A454" s="185"/>
      <c r="B454" s="161"/>
      <c r="C454" s="622"/>
      <c r="D454" s="626"/>
      <c r="E454" s="623"/>
      <c r="F454" s="623"/>
      <c r="G454" s="626"/>
      <c r="H454" s="627"/>
      <c r="I454" s="197"/>
      <c r="J454" s="739"/>
      <c r="K454" s="504"/>
      <c r="L454" s="505"/>
      <c r="M454" s="504"/>
      <c r="N454" s="506"/>
    </row>
    <row r="455">
      <c r="A455" s="185"/>
      <c r="B455" s="161">
        <v>49753.0</v>
      </c>
      <c r="C455" s="622">
        <v>8.0</v>
      </c>
      <c r="D455" s="623">
        <v>0.4930555555555556</v>
      </c>
      <c r="E455" s="623">
        <v>0.4930555555555556</v>
      </c>
      <c r="F455" s="623"/>
      <c r="G455" s="626" t="s">
        <v>501</v>
      </c>
      <c r="H455" s="627">
        <v>300.0</v>
      </c>
      <c r="I455" s="30">
        <v>-635.17</v>
      </c>
      <c r="J455" s="741"/>
      <c r="K455" s="504"/>
      <c r="L455" s="505"/>
      <c r="M455" s="504"/>
      <c r="N455" s="506"/>
    </row>
    <row r="456">
      <c r="A456" s="185"/>
      <c r="B456" s="161">
        <v>53169.0</v>
      </c>
      <c r="C456" s="622">
        <v>3.0</v>
      </c>
      <c r="D456" s="646">
        <v>0.5833333333333334</v>
      </c>
      <c r="E456" s="623"/>
      <c r="F456" s="623"/>
      <c r="G456" s="626" t="s">
        <v>42</v>
      </c>
      <c r="H456" s="627">
        <v>170.0</v>
      </c>
      <c r="I456" s="170">
        <f t="shared" ref="I456:I459" si="111">I455+H455</f>
        <v>-335.17</v>
      </c>
      <c r="J456" s="739"/>
      <c r="K456" s="504"/>
      <c r="L456" s="505"/>
      <c r="M456" s="504"/>
      <c r="N456" s="506"/>
    </row>
    <row r="457">
      <c r="A457" s="185"/>
      <c r="B457" s="626">
        <v>52004.0</v>
      </c>
      <c r="C457" s="622">
        <v>2.0</v>
      </c>
      <c r="D457" s="623">
        <v>0.7708333333333334</v>
      </c>
      <c r="E457" s="623"/>
      <c r="F457" s="623"/>
      <c r="G457" s="626" t="s">
        <v>502</v>
      </c>
      <c r="H457" s="627">
        <v>77.0</v>
      </c>
      <c r="I457" s="170">
        <f t="shared" si="111"/>
        <v>-165.17</v>
      </c>
      <c r="J457" s="740">
        <v>2.0</v>
      </c>
      <c r="K457" s="504"/>
      <c r="L457" s="505"/>
      <c r="M457" s="504"/>
      <c r="N457" s="506"/>
    </row>
    <row r="458">
      <c r="A458" s="185"/>
      <c r="B458" s="161">
        <v>56182.0</v>
      </c>
      <c r="C458" s="622">
        <v>4.0</v>
      </c>
      <c r="D458" s="623">
        <v>0.8819444444444444</v>
      </c>
      <c r="E458" s="623"/>
      <c r="F458" s="623"/>
      <c r="G458" s="626" t="s">
        <v>500</v>
      </c>
      <c r="H458" s="627">
        <v>310.0</v>
      </c>
      <c r="I458" s="170">
        <f t="shared" si="111"/>
        <v>-88.17</v>
      </c>
      <c r="J458" s="740"/>
      <c r="K458" s="504"/>
      <c r="L458" s="505"/>
      <c r="M458" s="504"/>
      <c r="N458" s="506"/>
    </row>
    <row r="459">
      <c r="A459" s="185"/>
      <c r="B459" s="626"/>
      <c r="C459" s="622"/>
      <c r="D459" s="623"/>
      <c r="E459" s="623"/>
      <c r="F459" s="623"/>
      <c r="G459" s="626"/>
      <c r="H459" s="658">
        <f>SUM(H455:H458)</f>
        <v>857</v>
      </c>
      <c r="I459" s="766">
        <f t="shared" si="111"/>
        <v>221.83</v>
      </c>
      <c r="J459" s="740"/>
      <c r="K459" s="504"/>
      <c r="L459" s="505"/>
      <c r="M459" s="524">
        <f t="shared" ref="M459:N459" si="112">M442+H459</f>
        <v>24124</v>
      </c>
      <c r="N459" s="506">
        <f t="shared" si="112"/>
        <v>5704.12</v>
      </c>
    </row>
    <row r="460">
      <c r="A460" s="185"/>
      <c r="B460" s="626"/>
      <c r="C460" s="622"/>
      <c r="D460" s="623"/>
      <c r="E460" s="623"/>
      <c r="F460" s="623"/>
      <c r="G460" s="626"/>
      <c r="H460" s="658"/>
      <c r="I460" s="191"/>
      <c r="J460" s="739"/>
      <c r="K460" s="504"/>
      <c r="L460" s="505"/>
      <c r="M460" s="504"/>
      <c r="N460" s="506"/>
    </row>
    <row r="461">
      <c r="A461" s="185"/>
      <c r="B461" s="626"/>
      <c r="C461" s="622"/>
      <c r="D461" s="623"/>
      <c r="E461" s="623"/>
      <c r="F461" s="623"/>
      <c r="G461" s="626"/>
      <c r="H461" s="658"/>
      <c r="I461" s="170"/>
      <c r="J461" s="739"/>
      <c r="K461" s="504"/>
      <c r="L461" s="505"/>
      <c r="M461" s="504"/>
      <c r="N461" s="506"/>
    </row>
    <row r="462">
      <c r="A462" s="200"/>
      <c r="B462" s="650"/>
      <c r="C462" s="660"/>
      <c r="D462" s="661"/>
      <c r="E462" s="661"/>
      <c r="F462" s="661"/>
      <c r="G462" s="663"/>
      <c r="H462" s="664"/>
      <c r="I462" s="246"/>
      <c r="J462" s="742"/>
      <c r="K462" s="519"/>
      <c r="L462" s="520"/>
      <c r="M462" s="519"/>
      <c r="N462" s="521"/>
    </row>
    <row r="463">
      <c r="A463" s="316">
        <v>45868.0</v>
      </c>
      <c r="B463" s="297">
        <v>50601.0</v>
      </c>
      <c r="C463" s="653">
        <v>2.0</v>
      </c>
      <c r="D463" s="623">
        <v>0.4652777777777778</v>
      </c>
      <c r="E463" s="654">
        <v>0.4652777777777778</v>
      </c>
      <c r="F463" s="654"/>
      <c r="G463" s="626" t="s">
        <v>503</v>
      </c>
      <c r="H463" s="656">
        <v>44.0</v>
      </c>
      <c r="I463" s="30">
        <v>-635.17</v>
      </c>
      <c r="J463" s="738"/>
      <c r="K463" s="504"/>
      <c r="L463" s="505"/>
      <c r="M463" s="504"/>
      <c r="N463" s="506"/>
    </row>
    <row r="464">
      <c r="A464" s="185"/>
      <c r="B464" s="297">
        <v>55060.0</v>
      </c>
      <c r="C464" s="622">
        <v>2.0</v>
      </c>
      <c r="D464" s="623">
        <v>0.5</v>
      </c>
      <c r="E464" s="623"/>
      <c r="F464" s="623"/>
      <c r="G464" s="161" t="s">
        <v>82</v>
      </c>
      <c r="H464" s="759">
        <v>63.0</v>
      </c>
      <c r="I464" s="744">
        <f t="shared" ref="I464:I469" si="113">I463+H463</f>
        <v>-591.17</v>
      </c>
      <c r="J464" s="767" t="s">
        <v>504</v>
      </c>
      <c r="K464" s="504"/>
      <c r="L464" s="505"/>
      <c r="M464" s="504"/>
      <c r="N464" s="506"/>
    </row>
    <row r="465">
      <c r="A465" s="185"/>
      <c r="B465" s="626">
        <v>55800.0</v>
      </c>
      <c r="C465" s="622">
        <v>4.0</v>
      </c>
      <c r="D465" s="623">
        <v>0.5833333333333334</v>
      </c>
      <c r="E465" s="623"/>
      <c r="F465" s="623"/>
      <c r="G465" s="161" t="s">
        <v>123</v>
      </c>
      <c r="H465" s="300">
        <v>154.0</v>
      </c>
      <c r="I465" s="744">
        <f t="shared" si="113"/>
        <v>-528.17</v>
      </c>
      <c r="J465" s="768" t="s">
        <v>505</v>
      </c>
      <c r="K465" s="504"/>
      <c r="L465" s="505"/>
      <c r="M465" s="504"/>
      <c r="N465" s="506"/>
    </row>
    <row r="466">
      <c r="A466" s="185"/>
      <c r="B466" s="626">
        <v>52696.0</v>
      </c>
      <c r="C466" s="622">
        <v>2.0</v>
      </c>
      <c r="D466" s="623">
        <v>0.6458333333333334</v>
      </c>
      <c r="E466" s="623"/>
      <c r="F466" s="623"/>
      <c r="G466" s="626" t="s">
        <v>124</v>
      </c>
      <c r="H466" s="627">
        <v>77.0</v>
      </c>
      <c r="I466" s="744">
        <f t="shared" si="113"/>
        <v>-374.17</v>
      </c>
      <c r="J466" s="767"/>
      <c r="K466" s="504"/>
      <c r="L466" s="505"/>
      <c r="M466" s="504"/>
      <c r="N466" s="506"/>
    </row>
    <row r="467">
      <c r="A467" s="185"/>
      <c r="B467" s="297">
        <v>52116.0</v>
      </c>
      <c r="C467" s="622">
        <v>2.0</v>
      </c>
      <c r="D467" s="623">
        <v>0.7083333333333334</v>
      </c>
      <c r="E467" s="623"/>
      <c r="F467" s="623"/>
      <c r="G467" s="626" t="s">
        <v>124</v>
      </c>
      <c r="H467" s="627">
        <v>77.0</v>
      </c>
      <c r="I467" s="744">
        <f t="shared" si="113"/>
        <v>-297.17</v>
      </c>
      <c r="J467" s="740"/>
      <c r="K467" s="504"/>
      <c r="L467" s="505"/>
      <c r="M467" s="504"/>
      <c r="N467" s="506"/>
    </row>
    <row r="468">
      <c r="A468" s="185"/>
      <c r="B468" s="297">
        <v>55586.0</v>
      </c>
      <c r="C468" s="622">
        <v>9.0</v>
      </c>
      <c r="D468" s="623">
        <v>0.8715277777777778</v>
      </c>
      <c r="E468" s="623"/>
      <c r="F468" s="623">
        <v>0.9611111111111111</v>
      </c>
      <c r="G468" s="626" t="s">
        <v>315</v>
      </c>
      <c r="H468" s="627">
        <v>310.0</v>
      </c>
      <c r="I468" s="744">
        <f t="shared" si="113"/>
        <v>-220.17</v>
      </c>
      <c r="J468" s="740">
        <v>1.0</v>
      </c>
      <c r="K468" s="504"/>
      <c r="L468" s="505"/>
      <c r="M468" s="504"/>
      <c r="N468" s="506"/>
    </row>
    <row r="469">
      <c r="A469" s="185"/>
      <c r="B469" s="626"/>
      <c r="C469" s="622"/>
      <c r="D469" s="623"/>
      <c r="E469" s="623"/>
      <c r="F469" s="623"/>
      <c r="G469" s="659" t="s">
        <v>485</v>
      </c>
      <c r="H469" s="48">
        <f>SUM(H463:H468)</f>
        <v>725</v>
      </c>
      <c r="I469" s="769">
        <f t="shared" si="113"/>
        <v>89.83</v>
      </c>
      <c r="J469" s="739"/>
      <c r="K469" s="524">
        <f t="shared" ref="K469:L469" si="114">K448+H469</f>
        <v>25553</v>
      </c>
      <c r="L469" s="514">
        <f t="shared" si="114"/>
        <v>6497.9</v>
      </c>
      <c r="M469" s="504"/>
      <c r="N469" s="506"/>
    </row>
    <row r="470">
      <c r="A470" s="185"/>
      <c r="B470" s="626"/>
      <c r="C470" s="622"/>
      <c r="D470" s="623"/>
      <c r="E470" s="623"/>
      <c r="F470" s="623"/>
      <c r="G470" s="770"/>
      <c r="H470" s="645"/>
      <c r="I470" s="744"/>
      <c r="J470" s="771"/>
      <c r="K470" s="772"/>
      <c r="L470" s="505"/>
      <c r="M470" s="504"/>
      <c r="N470" s="506"/>
    </row>
    <row r="471">
      <c r="A471" s="185"/>
      <c r="B471" s="626"/>
      <c r="C471" s="622"/>
      <c r="D471" s="643"/>
      <c r="E471" s="643"/>
      <c r="F471" s="643"/>
      <c r="G471" s="644"/>
      <c r="H471" s="627"/>
      <c r="I471" s="197"/>
      <c r="J471" s="739"/>
      <c r="K471" s="504"/>
      <c r="L471" s="505"/>
      <c r="M471" s="504"/>
      <c r="N471" s="506"/>
    </row>
    <row r="472">
      <c r="A472" s="185"/>
      <c r="B472" s="644"/>
      <c r="C472" s="642"/>
      <c r="D472" s="643"/>
      <c r="E472" s="643"/>
      <c r="F472" s="643"/>
      <c r="G472" s="644"/>
      <c r="H472" s="645"/>
      <c r="I472" s="199"/>
      <c r="J472" s="739"/>
      <c r="K472" s="504"/>
      <c r="L472" s="505"/>
      <c r="M472" s="504"/>
      <c r="N472" s="506"/>
    </row>
    <row r="473">
      <c r="A473" s="185"/>
      <c r="B473" s="644"/>
      <c r="C473" s="642"/>
      <c r="D473" s="643"/>
      <c r="E473" s="643"/>
      <c r="F473" s="643"/>
      <c r="G473" s="644"/>
      <c r="H473" s="672"/>
      <c r="I473" s="197"/>
      <c r="J473" s="739"/>
      <c r="K473" s="504"/>
      <c r="L473" s="505"/>
      <c r="M473" s="504"/>
      <c r="N473" s="506"/>
    </row>
    <row r="474">
      <c r="A474" s="185"/>
      <c r="B474" s="161">
        <v>55772.0</v>
      </c>
      <c r="C474" s="622">
        <v>4.0</v>
      </c>
      <c r="D474" s="623">
        <v>0.375</v>
      </c>
      <c r="E474" s="623">
        <v>0.375</v>
      </c>
      <c r="F474" s="623">
        <v>0.7298611111111111</v>
      </c>
      <c r="G474" s="469" t="s">
        <v>506</v>
      </c>
      <c r="H474" s="658">
        <v>793.0</v>
      </c>
      <c r="I474" s="30">
        <v>-635.17</v>
      </c>
      <c r="J474" s="741"/>
      <c r="K474" s="504"/>
      <c r="L474" s="505"/>
      <c r="M474" s="504"/>
      <c r="N474" s="506"/>
    </row>
    <row r="475">
      <c r="A475" s="185"/>
      <c r="B475" s="626"/>
      <c r="C475" s="622"/>
      <c r="D475" s="623"/>
      <c r="E475" s="623"/>
      <c r="F475" s="623"/>
      <c r="G475" s="626"/>
      <c r="H475" s="627"/>
      <c r="I475" s="320">
        <f>I474+H474</f>
        <v>157.83</v>
      </c>
      <c r="J475" s="739"/>
      <c r="K475" s="504"/>
      <c r="L475" s="505"/>
      <c r="M475" s="504"/>
      <c r="N475" s="506"/>
    </row>
    <row r="476">
      <c r="A476" s="185"/>
      <c r="B476" s="626"/>
      <c r="C476" s="622"/>
      <c r="D476" s="623"/>
      <c r="E476" s="623"/>
      <c r="F476" s="623"/>
      <c r="G476" s="626"/>
      <c r="H476" s="627"/>
      <c r="I476" s="170"/>
      <c r="J476" s="739"/>
      <c r="K476" s="504"/>
      <c r="L476" s="505"/>
      <c r="M476" s="524">
        <f>M459+H474</f>
        <v>24917</v>
      </c>
      <c r="N476" s="506">
        <f>N459+I475</f>
        <v>5861.95</v>
      </c>
    </row>
    <row r="477">
      <c r="A477" s="185"/>
      <c r="B477" s="626"/>
      <c r="C477" s="622"/>
      <c r="D477" s="623"/>
      <c r="E477" s="623"/>
      <c r="F477" s="623"/>
      <c r="G477" s="626"/>
      <c r="H477" s="627"/>
      <c r="I477" s="170"/>
      <c r="J477" s="740">
        <v>2.0</v>
      </c>
      <c r="K477" s="504"/>
      <c r="L477" s="505"/>
      <c r="M477" s="504"/>
      <c r="N477" s="506"/>
    </row>
    <row r="478">
      <c r="A478" s="185"/>
      <c r="B478" s="626"/>
      <c r="C478" s="622"/>
      <c r="D478" s="623"/>
      <c r="E478" s="623"/>
      <c r="F478" s="623"/>
      <c r="G478" s="626"/>
      <c r="H478" s="627"/>
      <c r="I478" s="170"/>
      <c r="J478" s="740"/>
      <c r="K478" s="504"/>
      <c r="L478" s="505"/>
      <c r="M478" s="504"/>
      <c r="N478" s="506"/>
    </row>
    <row r="479">
      <c r="A479" s="185"/>
      <c r="B479" s="626"/>
      <c r="C479" s="622"/>
      <c r="D479" s="623"/>
      <c r="E479" s="623"/>
      <c r="F479" s="623"/>
      <c r="G479" s="626"/>
      <c r="H479" s="658"/>
      <c r="I479" s="191"/>
      <c r="J479" s="739"/>
      <c r="K479" s="504"/>
      <c r="L479" s="505"/>
      <c r="M479" s="504"/>
      <c r="N479" s="506"/>
    </row>
    <row r="480">
      <c r="A480" s="185"/>
      <c r="B480" s="626"/>
      <c r="C480" s="622"/>
      <c r="D480" s="623"/>
      <c r="E480" s="623"/>
      <c r="F480" s="623"/>
      <c r="G480" s="626"/>
      <c r="H480" s="658"/>
      <c r="I480" s="170"/>
      <c r="J480" s="739"/>
      <c r="K480" s="504"/>
      <c r="L480" s="505"/>
      <c r="M480" s="504"/>
      <c r="N480" s="506"/>
    </row>
    <row r="481">
      <c r="A481" s="200"/>
      <c r="B481" s="650"/>
      <c r="C481" s="660"/>
      <c r="D481" s="661"/>
      <c r="E481" s="661"/>
      <c r="F481" s="661"/>
      <c r="G481" s="663"/>
      <c r="H481" s="664"/>
      <c r="I481" s="246"/>
      <c r="J481" s="742"/>
      <c r="K481" s="519"/>
      <c r="L481" s="519"/>
      <c r="M481" s="519"/>
      <c r="N481" s="521"/>
    </row>
    <row r="482">
      <c r="A482" s="316">
        <v>45869.0</v>
      </c>
      <c r="B482" s="335">
        <v>53031.0</v>
      </c>
      <c r="C482" s="653">
        <v>5.0</v>
      </c>
      <c r="D482" s="654">
        <v>0.3020833333333333</v>
      </c>
      <c r="E482" s="654">
        <v>0.3020833333333333</v>
      </c>
      <c r="F482" s="654"/>
      <c r="G482" s="85" t="s">
        <v>87</v>
      </c>
      <c r="H482" s="656">
        <f>44*2</f>
        <v>88</v>
      </c>
      <c r="I482" s="30">
        <v>0.0</v>
      </c>
      <c r="J482" s="738"/>
      <c r="K482" s="497"/>
      <c r="L482" s="595"/>
      <c r="M482" s="505"/>
      <c r="N482" s="596"/>
    </row>
    <row r="483">
      <c r="A483" s="185"/>
      <c r="B483" s="297">
        <v>55107.0</v>
      </c>
      <c r="C483" s="622">
        <v>6.0</v>
      </c>
      <c r="D483" s="623">
        <v>0.4027777777777778</v>
      </c>
      <c r="E483" s="623"/>
      <c r="F483" s="623"/>
      <c r="G483" s="626" t="s">
        <v>21</v>
      </c>
      <c r="H483" s="671">
        <v>310.0</v>
      </c>
      <c r="I483" s="241">
        <v>0.0</v>
      </c>
      <c r="J483" s="739"/>
      <c r="K483" s="497"/>
      <c r="L483" s="595"/>
      <c r="M483" s="505"/>
      <c r="N483" s="596"/>
    </row>
    <row r="484">
      <c r="A484" s="185"/>
      <c r="B484" s="626">
        <v>55961.0</v>
      </c>
      <c r="C484" s="622">
        <v>2.0</v>
      </c>
      <c r="D484" s="623">
        <v>0.5138888888888888</v>
      </c>
      <c r="E484" s="623"/>
      <c r="F484" s="623"/>
      <c r="G484" s="626" t="s">
        <v>123</v>
      </c>
      <c r="H484" s="627">
        <v>77.0</v>
      </c>
      <c r="I484" s="241">
        <v>0.0</v>
      </c>
      <c r="J484" s="739"/>
      <c r="K484" s="497"/>
      <c r="L484" s="595"/>
      <c r="M484" s="505"/>
      <c r="N484" s="596"/>
    </row>
    <row r="485">
      <c r="A485" s="185"/>
      <c r="B485" s="161">
        <v>49516.0</v>
      </c>
      <c r="C485" s="297">
        <v>2.0</v>
      </c>
      <c r="D485" s="299">
        <v>0.5902777777777778</v>
      </c>
      <c r="E485" s="299"/>
      <c r="F485" s="299"/>
      <c r="G485" s="161" t="s">
        <v>507</v>
      </c>
      <c r="H485" s="300">
        <v>77.0</v>
      </c>
      <c r="I485" s="773">
        <v>0.0</v>
      </c>
      <c r="J485" s="774"/>
      <c r="K485" s="497"/>
      <c r="L485" s="595"/>
      <c r="M485" s="505"/>
      <c r="N485" s="596"/>
    </row>
    <row r="486">
      <c r="A486" s="185"/>
      <c r="B486" s="626">
        <v>51221.0</v>
      </c>
      <c r="C486" s="622">
        <v>2.0</v>
      </c>
      <c r="D486" s="623">
        <v>0.6666666666666666</v>
      </c>
      <c r="E486" s="623"/>
      <c r="F486" s="623"/>
      <c r="G486" s="161" t="s">
        <v>508</v>
      </c>
      <c r="H486" s="627">
        <v>44.0</v>
      </c>
      <c r="I486" s="773">
        <v>0.0</v>
      </c>
      <c r="J486" s="740"/>
      <c r="K486" s="497"/>
      <c r="L486" s="595"/>
      <c r="M486" s="505"/>
      <c r="N486" s="596"/>
    </row>
    <row r="487">
      <c r="A487" s="185"/>
      <c r="B487" s="626">
        <v>56417.0</v>
      </c>
      <c r="C487" s="622">
        <v>2.0</v>
      </c>
      <c r="D487" s="623">
        <v>0.7048611111111112</v>
      </c>
      <c r="E487" s="623"/>
      <c r="F487" s="623">
        <v>0.7048611111111112</v>
      </c>
      <c r="G487" s="626" t="s">
        <v>21</v>
      </c>
      <c r="H487" s="627">
        <v>77.0</v>
      </c>
      <c r="I487" s="773">
        <v>0.0</v>
      </c>
      <c r="J487" s="740">
        <v>1.0</v>
      </c>
      <c r="K487" s="489">
        <f t="shared" ref="K487:L487" si="115">K469+H488</f>
        <v>26226</v>
      </c>
      <c r="L487" s="598">
        <f t="shared" si="115"/>
        <v>7170.9</v>
      </c>
      <c r="M487" s="505"/>
      <c r="N487" s="596"/>
      <c r="O487" s="484" t="s">
        <v>150</v>
      </c>
    </row>
    <row r="488">
      <c r="A488" s="185"/>
      <c r="B488" s="626"/>
      <c r="C488" s="622"/>
      <c r="D488" s="623"/>
      <c r="E488" s="623"/>
      <c r="F488" s="623"/>
      <c r="G488" s="626"/>
      <c r="H488" s="48">
        <f>SUM(H482:H487)</f>
        <v>673</v>
      </c>
      <c r="I488" s="775">
        <v>673.0</v>
      </c>
      <c r="J488" s="739"/>
      <c r="K488" s="497"/>
      <c r="L488" s="595"/>
      <c r="M488" s="505"/>
      <c r="N488" s="596"/>
    </row>
    <row r="489">
      <c r="A489" s="185"/>
      <c r="B489" s="626"/>
      <c r="C489" s="622"/>
      <c r="D489" s="623"/>
      <c r="E489" s="623"/>
      <c r="F489" s="623"/>
      <c r="G489" s="626"/>
      <c r="H489" s="645"/>
      <c r="I489" s="197"/>
      <c r="J489" s="771"/>
      <c r="K489" s="497"/>
      <c r="L489" s="595"/>
      <c r="M489" s="505"/>
      <c r="N489" s="596"/>
    </row>
    <row r="490">
      <c r="A490" s="185"/>
      <c r="B490" s="626"/>
      <c r="C490" s="622"/>
      <c r="D490" s="643"/>
      <c r="E490" s="643"/>
      <c r="F490" s="643"/>
      <c r="G490" s="644"/>
      <c r="H490" s="627"/>
      <c r="I490" s="197"/>
      <c r="J490" s="739"/>
      <c r="K490" s="497"/>
      <c r="L490" s="595"/>
      <c r="M490" s="505"/>
      <c r="N490" s="596"/>
    </row>
    <row r="491">
      <c r="A491" s="185"/>
      <c r="B491" s="644"/>
      <c r="C491" s="642"/>
      <c r="D491" s="643"/>
      <c r="E491" s="643"/>
      <c r="F491" s="643"/>
      <c r="G491" s="644"/>
      <c r="H491" s="645"/>
      <c r="I491" s="199"/>
      <c r="J491" s="739"/>
      <c r="K491" s="497"/>
      <c r="L491" s="595"/>
      <c r="M491" s="505"/>
      <c r="N491" s="596"/>
    </row>
    <row r="492">
      <c r="A492" s="185"/>
      <c r="B492" s="644"/>
      <c r="C492" s="642"/>
      <c r="D492" s="643"/>
      <c r="E492" s="643"/>
      <c r="F492" s="643"/>
      <c r="G492" s="644"/>
      <c r="H492" s="672"/>
      <c r="I492" s="197"/>
      <c r="J492" s="739"/>
      <c r="K492" s="576"/>
      <c r="L492" s="599"/>
      <c r="M492" s="520"/>
      <c r="N492" s="600"/>
    </row>
    <row r="493">
      <c r="A493" s="185"/>
      <c r="B493" s="161">
        <v>56446.0</v>
      </c>
      <c r="C493" s="622">
        <v>3.0</v>
      </c>
      <c r="D493" s="623">
        <v>0.5347222222222222</v>
      </c>
      <c r="E493" s="623">
        <v>0.5347222222222222</v>
      </c>
      <c r="F493" s="623"/>
      <c r="G493" s="469" t="s">
        <v>28</v>
      </c>
      <c r="H493" s="627">
        <v>77.0</v>
      </c>
      <c r="I493" s="30">
        <v>0.0</v>
      </c>
      <c r="J493" s="741"/>
      <c r="K493" s="497"/>
      <c r="L493" s="595"/>
      <c r="M493" s="505"/>
      <c r="N493" s="596"/>
    </row>
    <row r="494">
      <c r="A494" s="185"/>
      <c r="B494" s="626">
        <v>55320.0</v>
      </c>
      <c r="C494" s="622">
        <v>5.0</v>
      </c>
      <c r="D494" s="623">
        <v>0.5694444444444444</v>
      </c>
      <c r="E494" s="623"/>
      <c r="F494" s="623"/>
      <c r="G494" s="626" t="s">
        <v>21</v>
      </c>
      <c r="H494" s="627">
        <v>310.0</v>
      </c>
      <c r="I494" s="449">
        <v>0.0</v>
      </c>
      <c r="J494" s="739"/>
      <c r="K494" s="497"/>
      <c r="L494" s="595"/>
      <c r="M494" s="505"/>
      <c r="N494" s="596"/>
    </row>
    <row r="495">
      <c r="A495" s="185"/>
      <c r="B495" s="626">
        <v>55688.0</v>
      </c>
      <c r="C495" s="622">
        <v>2.0</v>
      </c>
      <c r="D495" s="623">
        <v>0.75</v>
      </c>
      <c r="E495" s="623"/>
      <c r="F495" s="623"/>
      <c r="G495" s="626" t="s">
        <v>28</v>
      </c>
      <c r="H495" s="627">
        <v>77.0</v>
      </c>
      <c r="I495" s="449">
        <v>0.0</v>
      </c>
      <c r="J495" s="739"/>
      <c r="K495" s="497"/>
      <c r="L495" s="595"/>
      <c r="M495" s="505"/>
      <c r="N495" s="596"/>
    </row>
    <row r="496">
      <c r="A496" s="185"/>
      <c r="B496" s="626">
        <v>50269.0</v>
      </c>
      <c r="C496" s="622">
        <v>4.0</v>
      </c>
      <c r="D496" s="623">
        <v>0.875</v>
      </c>
      <c r="E496" s="623"/>
      <c r="F496" s="623">
        <v>0.8666666666666667</v>
      </c>
      <c r="G496" s="626" t="s">
        <v>20</v>
      </c>
      <c r="H496" s="29">
        <v>362.0</v>
      </c>
      <c r="I496" s="449">
        <v>0.0</v>
      </c>
      <c r="J496" s="740">
        <v>2.0</v>
      </c>
      <c r="K496" s="497"/>
      <c r="L496" s="595"/>
      <c r="M496" s="505"/>
      <c r="N496" s="596"/>
    </row>
    <row r="497">
      <c r="A497" s="185"/>
      <c r="B497" s="626"/>
      <c r="C497" s="622"/>
      <c r="D497" s="623"/>
      <c r="E497" s="623"/>
      <c r="F497" s="623"/>
      <c r="G497" s="626"/>
      <c r="H497" s="658">
        <f>SUM(H493:H496)</f>
        <v>826</v>
      </c>
      <c r="I497" s="320">
        <v>826.0</v>
      </c>
      <c r="J497" s="740"/>
      <c r="K497" s="497"/>
      <c r="L497" s="595"/>
      <c r="M497" s="451">
        <f t="shared" ref="M497:N497" si="116">M476+H497</f>
        <v>25743</v>
      </c>
      <c r="N497" s="389">
        <f t="shared" si="116"/>
        <v>6687.95</v>
      </c>
      <c r="O497" s="484" t="s">
        <v>150</v>
      </c>
    </row>
    <row r="498">
      <c r="A498" s="185"/>
      <c r="B498" s="626"/>
      <c r="C498" s="622"/>
      <c r="D498" s="623"/>
      <c r="E498" s="623"/>
      <c r="F498" s="623"/>
      <c r="G498" s="626"/>
      <c r="H498" s="658"/>
      <c r="I498" s="191"/>
      <c r="J498" s="739"/>
      <c r="K498" s="497"/>
      <c r="L498" s="595"/>
      <c r="M498" s="505"/>
      <c r="N498" s="596"/>
    </row>
    <row r="499">
      <c r="A499" s="185"/>
      <c r="B499" s="717"/>
      <c r="C499" s="717"/>
      <c r="D499" s="776"/>
      <c r="E499" s="776"/>
      <c r="F499" s="776"/>
      <c r="G499" s="717"/>
      <c r="H499" s="717"/>
      <c r="I499" s="717"/>
      <c r="J499" s="777"/>
      <c r="K499" s="497"/>
      <c r="L499" s="595"/>
      <c r="M499" s="505"/>
      <c r="N499" s="596"/>
    </row>
    <row r="500">
      <c r="A500" s="200"/>
      <c r="B500" s="719"/>
      <c r="C500" s="719"/>
      <c r="D500" s="778"/>
      <c r="E500" s="778"/>
      <c r="F500" s="778"/>
      <c r="G500" s="719"/>
      <c r="H500" s="719"/>
      <c r="I500" s="719"/>
      <c r="J500" s="779"/>
      <c r="K500" s="780"/>
      <c r="L500" s="781"/>
      <c r="M500" s="782"/>
      <c r="N500" s="600"/>
    </row>
    <row r="501">
      <c r="A501" s="400"/>
      <c r="D501" s="783"/>
      <c r="E501" s="783"/>
      <c r="F501" s="783"/>
      <c r="K501" s="488"/>
      <c r="L501" s="488"/>
      <c r="M501" s="488"/>
      <c r="N501" s="498"/>
    </row>
    <row r="502">
      <c r="A502" s="400"/>
      <c r="D502" s="783"/>
      <c r="E502" s="783"/>
      <c r="F502" s="783"/>
      <c r="J502" s="488"/>
      <c r="K502" s="784" t="s">
        <v>402</v>
      </c>
      <c r="L502" s="785" t="s">
        <v>509</v>
      </c>
      <c r="M502" s="786" t="s">
        <v>403</v>
      </c>
      <c r="N502" s="498"/>
    </row>
    <row r="503">
      <c r="A503" s="400"/>
      <c r="D503" s="783"/>
      <c r="E503" s="787"/>
      <c r="F503" s="787"/>
      <c r="J503" s="788" t="s">
        <v>115</v>
      </c>
      <c r="K503" s="789" t="s">
        <v>510</v>
      </c>
      <c r="L503" s="790"/>
      <c r="M503" s="791">
        <v>-19055.0</v>
      </c>
      <c r="N503" s="498"/>
    </row>
    <row r="504">
      <c r="A504" s="400"/>
      <c r="D504" s="783"/>
      <c r="E504" s="787"/>
      <c r="F504" s="787"/>
      <c r="J504" s="792" t="s">
        <v>116</v>
      </c>
      <c r="K504" s="793">
        <v>0.0</v>
      </c>
      <c r="L504" s="793"/>
      <c r="M504" s="793">
        <v>0.0</v>
      </c>
      <c r="N504" s="498"/>
    </row>
    <row r="505">
      <c r="A505" s="400"/>
      <c r="D505" s="783"/>
      <c r="E505" s="787"/>
      <c r="F505" s="787"/>
      <c r="J505" s="794" t="s">
        <v>117</v>
      </c>
      <c r="K505" s="795">
        <v>26226.0</v>
      </c>
      <c r="L505" s="795"/>
      <c r="M505" s="795">
        <v>25743.0</v>
      </c>
      <c r="N505" s="498"/>
    </row>
    <row r="506">
      <c r="A506" s="400"/>
      <c r="D506" s="783"/>
      <c r="E506" s="787"/>
      <c r="F506" s="787"/>
      <c r="J506" s="796" t="s">
        <v>118</v>
      </c>
      <c r="K506" s="797">
        <v>7170.9</v>
      </c>
      <c r="L506" s="797"/>
      <c r="M506" s="798">
        <v>6687.95</v>
      </c>
      <c r="N506" s="498"/>
    </row>
    <row r="507">
      <c r="A507" s="400"/>
      <c r="D507" s="783"/>
      <c r="E507" s="787"/>
      <c r="F507" s="787"/>
      <c r="J507" s="792" t="s">
        <v>119</v>
      </c>
      <c r="K507" s="799">
        <v>225.0</v>
      </c>
      <c r="L507" s="800"/>
      <c r="M507" s="799">
        <v>300.0</v>
      </c>
      <c r="N507" s="498"/>
    </row>
    <row r="508">
      <c r="A508" s="400"/>
      <c r="D508" s="783"/>
      <c r="E508" s="787"/>
      <c r="F508" s="787"/>
      <c r="J508" s="801" t="s">
        <v>120</v>
      </c>
      <c r="K508" s="802">
        <f>K506-K507</f>
        <v>6945.9</v>
      </c>
      <c r="L508" s="802"/>
      <c r="M508" s="803">
        <f>M506-M507</f>
        <v>6387.95</v>
      </c>
      <c r="N508" s="498"/>
    </row>
    <row r="509">
      <c r="A509" s="400"/>
      <c r="D509" s="783"/>
      <c r="E509" s="787"/>
      <c r="F509" s="787"/>
      <c r="J509" s="488"/>
      <c r="K509" s="497"/>
      <c r="L509" s="497"/>
      <c r="M509" s="497"/>
      <c r="N509" s="498"/>
    </row>
    <row r="510">
      <c r="A510" s="400"/>
      <c r="D510" s="783"/>
      <c r="E510" s="787"/>
      <c r="F510" s="787"/>
      <c r="J510" s="488"/>
      <c r="K510" s="497"/>
      <c r="L510" s="497"/>
      <c r="M510" s="497"/>
      <c r="N510" s="498"/>
    </row>
    <row r="511">
      <c r="A511" s="400"/>
      <c r="D511" s="783"/>
      <c r="E511" s="787"/>
      <c r="F511" s="787"/>
      <c r="J511" s="488"/>
      <c r="K511" s="497"/>
      <c r="L511" s="497"/>
      <c r="M511" s="497"/>
      <c r="N511" s="498"/>
    </row>
    <row r="512">
      <c r="A512" s="400"/>
      <c r="D512" s="783"/>
      <c r="E512" s="787"/>
      <c r="F512" s="787"/>
      <c r="J512" s="488"/>
      <c r="K512" s="497"/>
      <c r="L512" s="497"/>
      <c r="M512" s="497"/>
      <c r="N512" s="498"/>
    </row>
    <row r="513">
      <c r="A513" s="400"/>
      <c r="D513" s="783"/>
      <c r="E513" s="787"/>
      <c r="F513" s="787"/>
      <c r="J513" s="488"/>
      <c r="K513" s="497"/>
      <c r="L513" s="497"/>
      <c r="M513" s="497"/>
      <c r="N513" s="498"/>
    </row>
    <row r="514">
      <c r="A514" s="400"/>
      <c r="D514" s="783"/>
      <c r="E514" s="787"/>
      <c r="F514" s="787"/>
      <c r="J514" s="488"/>
      <c r="K514" s="497"/>
      <c r="L514" s="497"/>
      <c r="M514" s="497"/>
      <c r="N514" s="498"/>
    </row>
    <row r="515">
      <c r="A515" s="400"/>
      <c r="D515" s="783"/>
      <c r="E515" s="787"/>
      <c r="F515" s="787"/>
      <c r="J515" s="488"/>
      <c r="K515" s="497"/>
      <c r="L515" s="497"/>
      <c r="M515" s="497"/>
      <c r="N515" s="498"/>
    </row>
    <row r="516">
      <c r="A516" s="400"/>
      <c r="D516" s="783"/>
      <c r="E516" s="787"/>
      <c r="F516" s="787"/>
      <c r="J516" s="488"/>
      <c r="K516" s="497"/>
      <c r="L516" s="497"/>
      <c r="M516" s="497"/>
      <c r="N516" s="498"/>
    </row>
    <row r="517">
      <c r="A517" s="400"/>
      <c r="D517" s="783"/>
      <c r="E517" s="787"/>
      <c r="F517" s="787"/>
      <c r="J517" s="488"/>
      <c r="K517" s="497"/>
      <c r="L517" s="497"/>
      <c r="M517" s="497"/>
      <c r="N517" s="498"/>
    </row>
    <row r="518">
      <c r="A518" s="400"/>
      <c r="D518" s="783"/>
      <c r="E518" s="787"/>
      <c r="F518" s="787"/>
      <c r="J518" s="488"/>
      <c r="K518" s="497"/>
      <c r="L518" s="497"/>
      <c r="M518" s="497"/>
      <c r="N518" s="498"/>
    </row>
    <row r="519">
      <c r="A519" s="400"/>
      <c r="D519" s="783"/>
      <c r="E519" s="787"/>
      <c r="F519" s="787"/>
      <c r="J519" s="488"/>
      <c r="K519" s="497"/>
      <c r="L519" s="497"/>
      <c r="M519" s="497"/>
      <c r="N519" s="498"/>
    </row>
    <row r="520">
      <c r="A520" s="400"/>
      <c r="D520" s="783"/>
      <c r="E520" s="787"/>
      <c r="F520" s="787"/>
      <c r="J520" s="488"/>
      <c r="K520" s="497"/>
      <c r="L520" s="497"/>
      <c r="M520" s="497"/>
      <c r="N520" s="498"/>
    </row>
    <row r="521">
      <c r="A521" s="400"/>
      <c r="D521" s="783"/>
      <c r="E521" s="787"/>
      <c r="F521" s="787"/>
      <c r="J521" s="488"/>
      <c r="K521" s="497"/>
      <c r="L521" s="497"/>
      <c r="M521" s="497"/>
      <c r="N521" s="498"/>
    </row>
    <row r="522">
      <c r="A522" s="400"/>
      <c r="D522" s="783"/>
      <c r="E522" s="787"/>
      <c r="F522" s="787"/>
      <c r="J522" s="488"/>
      <c r="K522" s="497"/>
      <c r="L522" s="497"/>
      <c r="M522" s="497"/>
      <c r="N522" s="498"/>
    </row>
    <row r="523">
      <c r="A523" s="400"/>
      <c r="D523" s="783"/>
      <c r="E523" s="787"/>
      <c r="F523" s="787"/>
      <c r="J523" s="488"/>
      <c r="K523" s="497"/>
      <c r="L523" s="497"/>
      <c r="M523" s="497"/>
      <c r="N523" s="498"/>
    </row>
    <row r="524">
      <c r="A524" s="400"/>
      <c r="D524" s="783"/>
      <c r="E524" s="787"/>
      <c r="F524" s="787"/>
      <c r="J524" s="488"/>
      <c r="K524" s="497"/>
      <c r="L524" s="497"/>
      <c r="M524" s="497"/>
      <c r="N524" s="498"/>
    </row>
    <row r="525">
      <c r="A525" s="400"/>
      <c r="D525" s="783"/>
      <c r="E525" s="787"/>
      <c r="F525" s="787"/>
      <c r="J525" s="488"/>
      <c r="K525" s="497"/>
      <c r="L525" s="497"/>
      <c r="M525" s="497"/>
      <c r="N525" s="498"/>
    </row>
    <row r="526">
      <c r="A526" s="400"/>
      <c r="D526" s="783"/>
      <c r="E526" s="787"/>
      <c r="F526" s="787"/>
      <c r="J526" s="488"/>
      <c r="K526" s="497"/>
      <c r="L526" s="497"/>
      <c r="M526" s="497"/>
      <c r="N526" s="498"/>
    </row>
    <row r="527">
      <c r="A527" s="400"/>
      <c r="D527" s="783"/>
      <c r="E527" s="787"/>
      <c r="F527" s="787"/>
      <c r="J527" s="488"/>
      <c r="K527" s="497"/>
      <c r="L527" s="497"/>
      <c r="M527" s="497"/>
      <c r="N527" s="498"/>
    </row>
    <row r="528">
      <c r="A528" s="400"/>
      <c r="D528" s="783"/>
      <c r="E528" s="787"/>
      <c r="F528" s="787"/>
      <c r="J528" s="488"/>
      <c r="K528" s="497"/>
      <c r="L528" s="497"/>
      <c r="M528" s="497"/>
      <c r="N528" s="498"/>
    </row>
    <row r="529">
      <c r="A529" s="400"/>
      <c r="D529" s="783"/>
      <c r="E529" s="787"/>
      <c r="F529" s="787"/>
      <c r="J529" s="488"/>
      <c r="K529" s="497"/>
      <c r="L529" s="497"/>
      <c r="M529" s="497"/>
      <c r="N529" s="498"/>
    </row>
    <row r="530">
      <c r="A530" s="400"/>
      <c r="D530" s="783"/>
      <c r="E530" s="787"/>
      <c r="F530" s="787"/>
      <c r="J530" s="488"/>
      <c r="K530" s="497"/>
      <c r="L530" s="497"/>
      <c r="M530" s="497"/>
      <c r="N530" s="498"/>
    </row>
    <row r="531">
      <c r="A531" s="400"/>
      <c r="D531" s="783"/>
      <c r="E531" s="787"/>
      <c r="F531" s="787"/>
      <c r="J531" s="488"/>
      <c r="K531" s="497"/>
      <c r="L531" s="497"/>
      <c r="M531" s="497"/>
      <c r="N531" s="498"/>
    </row>
    <row r="532">
      <c r="A532" s="400"/>
      <c r="D532" s="783"/>
      <c r="E532" s="787"/>
      <c r="F532" s="787"/>
      <c r="J532" s="488"/>
      <c r="K532" s="497"/>
      <c r="L532" s="497"/>
      <c r="M532" s="497"/>
      <c r="N532" s="498"/>
    </row>
    <row r="533">
      <c r="A533" s="400"/>
      <c r="D533" s="783"/>
      <c r="E533" s="787"/>
      <c r="F533" s="787"/>
      <c r="J533" s="488"/>
      <c r="K533" s="497"/>
      <c r="L533" s="497"/>
      <c r="M533" s="497"/>
      <c r="N533" s="498"/>
    </row>
    <row r="534">
      <c r="A534" s="400"/>
      <c r="D534" s="783"/>
      <c r="E534" s="787"/>
      <c r="F534" s="787"/>
      <c r="J534" s="488"/>
      <c r="K534" s="497"/>
      <c r="L534" s="497"/>
      <c r="M534" s="497"/>
      <c r="N534" s="498"/>
    </row>
    <row r="535">
      <c r="A535" s="400"/>
      <c r="D535" s="783"/>
      <c r="E535" s="787"/>
      <c r="F535" s="787"/>
      <c r="J535" s="488"/>
      <c r="K535" s="497"/>
      <c r="L535" s="497"/>
      <c r="M535" s="497"/>
      <c r="N535" s="498"/>
    </row>
    <row r="536">
      <c r="A536" s="400"/>
      <c r="D536" s="783"/>
      <c r="E536" s="787"/>
      <c r="F536" s="787"/>
      <c r="J536" s="488"/>
      <c r="K536" s="497"/>
      <c r="L536" s="497"/>
      <c r="M536" s="497"/>
      <c r="N536" s="498"/>
    </row>
    <row r="537">
      <c r="A537" s="400"/>
      <c r="D537" s="783"/>
      <c r="E537" s="787"/>
      <c r="F537" s="787"/>
      <c r="J537" s="488"/>
      <c r="K537" s="497"/>
      <c r="L537" s="497"/>
      <c r="M537" s="497"/>
      <c r="N537" s="498"/>
    </row>
    <row r="538">
      <c r="A538" s="400"/>
      <c r="D538" s="783"/>
      <c r="E538" s="787"/>
      <c r="F538" s="787"/>
      <c r="J538" s="488"/>
      <c r="K538" s="497"/>
      <c r="L538" s="497"/>
      <c r="M538" s="497"/>
      <c r="N538" s="498"/>
    </row>
    <row r="539">
      <c r="A539" s="400"/>
      <c r="D539" s="783"/>
      <c r="E539" s="787"/>
      <c r="F539" s="787"/>
      <c r="J539" s="488"/>
      <c r="K539" s="497"/>
      <c r="L539" s="497"/>
      <c r="M539" s="497"/>
      <c r="N539" s="498"/>
    </row>
    <row r="540">
      <c r="A540" s="400"/>
      <c r="D540" s="783"/>
      <c r="E540" s="787"/>
      <c r="F540" s="787"/>
      <c r="J540" s="488"/>
      <c r="K540" s="497"/>
      <c r="L540" s="497"/>
      <c r="M540" s="497"/>
      <c r="N540" s="498"/>
    </row>
    <row r="541">
      <c r="A541" s="400"/>
      <c r="D541" s="783"/>
      <c r="E541" s="787"/>
      <c r="F541" s="787"/>
      <c r="J541" s="488"/>
      <c r="K541" s="497"/>
      <c r="L541" s="497"/>
      <c r="M541" s="497"/>
      <c r="N541" s="498"/>
    </row>
    <row r="542">
      <c r="A542" s="400"/>
      <c r="D542" s="783"/>
      <c r="E542" s="787"/>
      <c r="F542" s="787"/>
      <c r="J542" s="488"/>
      <c r="K542" s="497"/>
      <c r="L542" s="497"/>
      <c r="M542" s="497"/>
      <c r="N542" s="498"/>
    </row>
    <row r="543">
      <c r="A543" s="400"/>
      <c r="D543" s="783"/>
      <c r="E543" s="787"/>
      <c r="F543" s="787"/>
      <c r="J543" s="488"/>
      <c r="K543" s="497"/>
      <c r="L543" s="497"/>
      <c r="M543" s="497"/>
      <c r="N543" s="498"/>
    </row>
    <row r="544">
      <c r="A544" s="400"/>
      <c r="D544" s="783"/>
      <c r="E544" s="787"/>
      <c r="F544" s="787"/>
      <c r="J544" s="488"/>
      <c r="K544" s="497"/>
      <c r="L544" s="497"/>
      <c r="M544" s="497"/>
      <c r="N544" s="498"/>
    </row>
    <row r="545">
      <c r="A545" s="400"/>
      <c r="D545" s="783"/>
      <c r="E545" s="787"/>
      <c r="F545" s="787"/>
      <c r="J545" s="488"/>
      <c r="K545" s="497"/>
      <c r="L545" s="497"/>
      <c r="M545" s="497"/>
      <c r="N545" s="498"/>
    </row>
    <row r="546">
      <c r="A546" s="400"/>
      <c r="D546" s="783"/>
      <c r="E546" s="787"/>
      <c r="F546" s="787"/>
      <c r="J546" s="488"/>
      <c r="K546" s="497"/>
      <c r="L546" s="497"/>
      <c r="M546" s="497"/>
      <c r="N546" s="498"/>
    </row>
    <row r="547">
      <c r="A547" s="400"/>
      <c r="D547" s="783"/>
      <c r="E547" s="787"/>
      <c r="F547" s="787"/>
      <c r="J547" s="488"/>
      <c r="K547" s="497"/>
      <c r="L547" s="497"/>
      <c r="M547" s="497"/>
      <c r="N547" s="498"/>
    </row>
    <row r="548">
      <c r="A548" s="400"/>
      <c r="D548" s="783"/>
      <c r="E548" s="787"/>
      <c r="F548" s="787"/>
      <c r="J548" s="488"/>
      <c r="K548" s="497"/>
      <c r="L548" s="497"/>
      <c r="M548" s="497"/>
      <c r="N548" s="498"/>
    </row>
    <row r="549">
      <c r="A549" s="400"/>
      <c r="D549" s="783"/>
      <c r="E549" s="787"/>
      <c r="F549" s="787"/>
      <c r="J549" s="488"/>
      <c r="K549" s="497"/>
      <c r="L549" s="497"/>
      <c r="M549" s="497"/>
      <c r="N549" s="498"/>
    </row>
    <row r="550">
      <c r="A550" s="400"/>
      <c r="D550" s="783"/>
      <c r="E550" s="787"/>
      <c r="F550" s="787"/>
      <c r="J550" s="488"/>
      <c r="K550" s="497"/>
      <c r="L550" s="497"/>
      <c r="M550" s="497"/>
      <c r="N550" s="498"/>
    </row>
    <row r="551">
      <c r="A551" s="400"/>
      <c r="D551" s="783"/>
      <c r="E551" s="787"/>
      <c r="F551" s="787"/>
      <c r="J551" s="488"/>
      <c r="K551" s="497"/>
      <c r="L551" s="497"/>
      <c r="M551" s="497"/>
      <c r="N551" s="498"/>
    </row>
    <row r="552">
      <c r="A552" s="400"/>
      <c r="D552" s="783"/>
      <c r="E552" s="787"/>
      <c r="F552" s="787"/>
      <c r="J552" s="488"/>
      <c r="K552" s="497"/>
      <c r="L552" s="497"/>
      <c r="M552" s="497"/>
      <c r="N552" s="498"/>
    </row>
    <row r="553">
      <c r="A553" s="400"/>
      <c r="D553" s="783"/>
      <c r="E553" s="787"/>
      <c r="F553" s="787"/>
      <c r="J553" s="488"/>
      <c r="K553" s="497"/>
      <c r="L553" s="497"/>
      <c r="M553" s="497"/>
      <c r="N553" s="498"/>
    </row>
    <row r="554">
      <c r="A554" s="400"/>
      <c r="D554" s="783"/>
      <c r="E554" s="787"/>
      <c r="F554" s="787"/>
      <c r="J554" s="488"/>
      <c r="K554" s="497"/>
      <c r="L554" s="497"/>
      <c r="M554" s="497"/>
      <c r="N554" s="498"/>
    </row>
    <row r="555">
      <c r="A555" s="400"/>
      <c r="D555" s="783"/>
      <c r="E555" s="787"/>
      <c r="F555" s="787"/>
      <c r="J555" s="488"/>
      <c r="K555" s="497"/>
      <c r="L555" s="497"/>
      <c r="M555" s="497"/>
      <c r="N555" s="498"/>
    </row>
    <row r="556">
      <c r="A556" s="400"/>
      <c r="D556" s="783"/>
      <c r="E556" s="787"/>
      <c r="F556" s="787"/>
      <c r="J556" s="488"/>
      <c r="K556" s="497"/>
      <c r="L556" s="497"/>
      <c r="M556" s="497"/>
      <c r="N556" s="498"/>
    </row>
    <row r="557">
      <c r="A557" s="400"/>
      <c r="D557" s="783"/>
      <c r="E557" s="787"/>
      <c r="F557" s="787"/>
      <c r="J557" s="488"/>
      <c r="K557" s="497"/>
      <c r="L557" s="497"/>
      <c r="M557" s="497"/>
      <c r="N557" s="498"/>
    </row>
    <row r="558">
      <c r="A558" s="400"/>
      <c r="D558" s="783"/>
      <c r="E558" s="787"/>
      <c r="F558" s="787"/>
      <c r="J558" s="488"/>
      <c r="K558" s="497"/>
      <c r="L558" s="497"/>
      <c r="M558" s="497"/>
      <c r="N558" s="498"/>
    </row>
    <row r="559">
      <c r="A559" s="400"/>
      <c r="D559" s="783"/>
      <c r="E559" s="787"/>
      <c r="F559" s="787"/>
      <c r="J559" s="488"/>
      <c r="K559" s="497"/>
      <c r="L559" s="497"/>
      <c r="M559" s="497"/>
      <c r="N559" s="498"/>
    </row>
    <row r="560">
      <c r="A560" s="400"/>
      <c r="D560" s="783"/>
      <c r="E560" s="787"/>
      <c r="F560" s="787"/>
      <c r="J560" s="488"/>
      <c r="K560" s="497"/>
      <c r="L560" s="497"/>
      <c r="M560" s="497"/>
      <c r="N560" s="498"/>
    </row>
    <row r="561">
      <c r="A561" s="400"/>
      <c r="D561" s="783"/>
      <c r="E561" s="787"/>
      <c r="F561" s="787"/>
      <c r="J561" s="488"/>
      <c r="K561" s="497"/>
      <c r="L561" s="497"/>
      <c r="M561" s="497"/>
      <c r="N561" s="498"/>
    </row>
    <row r="562">
      <c r="A562" s="400"/>
      <c r="D562" s="783"/>
      <c r="E562" s="787"/>
      <c r="F562" s="787"/>
      <c r="J562" s="488"/>
      <c r="K562" s="497"/>
      <c r="L562" s="497"/>
      <c r="M562" s="497"/>
      <c r="N562" s="498"/>
    </row>
    <row r="563">
      <c r="A563" s="400"/>
      <c r="D563" s="783"/>
      <c r="E563" s="787"/>
      <c r="F563" s="787"/>
      <c r="J563" s="488"/>
      <c r="K563" s="497"/>
      <c r="L563" s="497"/>
      <c r="M563" s="497"/>
      <c r="N563" s="498"/>
    </row>
    <row r="564">
      <c r="A564" s="400"/>
      <c r="D564" s="783"/>
      <c r="E564" s="787"/>
      <c r="F564" s="787"/>
      <c r="J564" s="488"/>
      <c r="K564" s="497"/>
      <c r="L564" s="497"/>
      <c r="M564" s="497"/>
      <c r="N564" s="498"/>
    </row>
    <row r="565">
      <c r="A565" s="400"/>
      <c r="D565" s="783"/>
      <c r="E565" s="787"/>
      <c r="F565" s="787"/>
      <c r="J565" s="488"/>
      <c r="K565" s="497"/>
      <c r="L565" s="497"/>
      <c r="M565" s="497"/>
      <c r="N565" s="498"/>
    </row>
    <row r="566">
      <c r="A566" s="400"/>
      <c r="D566" s="783"/>
      <c r="E566" s="787"/>
      <c r="F566" s="787"/>
      <c r="J566" s="488"/>
      <c r="K566" s="497"/>
      <c r="L566" s="497"/>
      <c r="M566" s="497"/>
      <c r="N566" s="498"/>
    </row>
    <row r="567">
      <c r="A567" s="400"/>
      <c r="D567" s="783"/>
      <c r="E567" s="787"/>
      <c r="F567" s="787"/>
      <c r="J567" s="488"/>
      <c r="K567" s="497"/>
      <c r="L567" s="497"/>
      <c r="M567" s="497"/>
      <c r="N567" s="498"/>
    </row>
    <row r="568">
      <c r="A568" s="400"/>
      <c r="D568" s="783"/>
      <c r="E568" s="787"/>
      <c r="F568" s="787"/>
      <c r="J568" s="488"/>
      <c r="K568" s="497"/>
      <c r="L568" s="497"/>
      <c r="M568" s="497"/>
      <c r="N568" s="498"/>
    </row>
    <row r="569">
      <c r="A569" s="400"/>
      <c r="D569" s="783"/>
      <c r="E569" s="787"/>
      <c r="F569" s="787"/>
      <c r="J569" s="488"/>
      <c r="K569" s="497"/>
      <c r="L569" s="497"/>
      <c r="M569" s="497"/>
      <c r="N569" s="498"/>
    </row>
    <row r="570">
      <c r="A570" s="400"/>
      <c r="D570" s="783"/>
      <c r="E570" s="787"/>
      <c r="F570" s="787"/>
      <c r="J570" s="488"/>
      <c r="K570" s="497"/>
      <c r="L570" s="497"/>
      <c r="M570" s="497"/>
      <c r="N570" s="498"/>
    </row>
    <row r="571">
      <c r="A571" s="400"/>
      <c r="D571" s="783"/>
      <c r="E571" s="787"/>
      <c r="F571" s="787"/>
      <c r="J571" s="488"/>
      <c r="K571" s="497"/>
      <c r="L571" s="497"/>
      <c r="M571" s="497"/>
      <c r="N571" s="498"/>
    </row>
    <row r="572">
      <c r="A572" s="400"/>
      <c r="D572" s="783"/>
      <c r="E572" s="787"/>
      <c r="F572" s="787"/>
      <c r="J572" s="488"/>
      <c r="K572" s="497"/>
      <c r="L572" s="497"/>
      <c r="M572" s="497"/>
      <c r="N572" s="498"/>
    </row>
    <row r="573">
      <c r="A573" s="400"/>
      <c r="D573" s="783"/>
      <c r="E573" s="787"/>
      <c r="F573" s="787"/>
      <c r="J573" s="488"/>
      <c r="K573" s="497"/>
      <c r="L573" s="497"/>
      <c r="M573" s="497"/>
      <c r="N573" s="498"/>
    </row>
    <row r="574">
      <c r="A574" s="400"/>
      <c r="D574" s="783"/>
      <c r="E574" s="787"/>
      <c r="F574" s="787"/>
      <c r="J574" s="488"/>
      <c r="K574" s="497"/>
      <c r="L574" s="497"/>
      <c r="M574" s="497"/>
      <c r="N574" s="498"/>
    </row>
    <row r="575">
      <c r="A575" s="400"/>
      <c r="D575" s="783"/>
      <c r="E575" s="787"/>
      <c r="F575" s="787"/>
      <c r="J575" s="488"/>
      <c r="K575" s="497"/>
      <c r="L575" s="497"/>
      <c r="M575" s="497"/>
      <c r="N575" s="498"/>
    </row>
    <row r="576">
      <c r="A576" s="400"/>
      <c r="D576" s="783"/>
      <c r="E576" s="787"/>
      <c r="F576" s="787"/>
      <c r="J576" s="488"/>
      <c r="K576" s="497"/>
      <c r="L576" s="497"/>
      <c r="M576" s="497"/>
      <c r="N576" s="498"/>
    </row>
    <row r="577">
      <c r="A577" s="400"/>
      <c r="D577" s="783"/>
      <c r="E577" s="787"/>
      <c r="F577" s="787"/>
      <c r="J577" s="488"/>
      <c r="K577" s="497"/>
      <c r="L577" s="497"/>
      <c r="M577" s="497"/>
      <c r="N577" s="498"/>
    </row>
    <row r="578">
      <c r="A578" s="400"/>
      <c r="D578" s="783"/>
      <c r="E578" s="787"/>
      <c r="F578" s="787"/>
      <c r="J578" s="488"/>
      <c r="K578" s="497"/>
      <c r="L578" s="497"/>
      <c r="M578" s="497"/>
      <c r="N578" s="498"/>
    </row>
    <row r="579">
      <c r="A579" s="400"/>
      <c r="D579" s="783"/>
      <c r="E579" s="787"/>
      <c r="F579" s="787"/>
      <c r="J579" s="488"/>
      <c r="K579" s="497"/>
      <c r="L579" s="497"/>
      <c r="M579" s="497"/>
      <c r="N579" s="498"/>
    </row>
    <row r="580">
      <c r="A580" s="400"/>
      <c r="D580" s="783"/>
      <c r="E580" s="787"/>
      <c r="F580" s="787"/>
      <c r="J580" s="488"/>
      <c r="K580" s="497"/>
      <c r="L580" s="497"/>
      <c r="M580" s="497"/>
      <c r="N580" s="498"/>
    </row>
    <row r="581">
      <c r="A581" s="400"/>
      <c r="D581" s="783"/>
      <c r="E581" s="787"/>
      <c r="F581" s="787"/>
      <c r="J581" s="488"/>
      <c r="K581" s="497"/>
      <c r="L581" s="497"/>
      <c r="M581" s="497"/>
      <c r="N581" s="498"/>
    </row>
    <row r="582">
      <c r="A582" s="400"/>
      <c r="D582" s="783"/>
      <c r="E582" s="787"/>
      <c r="F582" s="787"/>
      <c r="J582" s="488"/>
      <c r="K582" s="497"/>
      <c r="L582" s="497"/>
      <c r="M582" s="497"/>
      <c r="N582" s="498"/>
    </row>
    <row r="583">
      <c r="A583" s="400"/>
      <c r="D583" s="783"/>
      <c r="E583" s="787"/>
      <c r="F583" s="787"/>
      <c r="J583" s="488"/>
      <c r="K583" s="497"/>
      <c r="L583" s="497"/>
      <c r="M583" s="497"/>
      <c r="N583" s="498"/>
    </row>
    <row r="584">
      <c r="A584" s="400"/>
      <c r="D584" s="783"/>
      <c r="E584" s="787"/>
      <c r="F584" s="787"/>
      <c r="J584" s="488"/>
      <c r="K584" s="497"/>
      <c r="L584" s="497"/>
      <c r="M584" s="497"/>
      <c r="N584" s="498"/>
    </row>
    <row r="585">
      <c r="A585" s="400"/>
      <c r="D585" s="783"/>
      <c r="E585" s="787"/>
      <c r="F585" s="787"/>
      <c r="J585" s="488"/>
      <c r="K585" s="497"/>
      <c r="L585" s="497"/>
      <c r="M585" s="497"/>
      <c r="N585" s="498"/>
    </row>
    <row r="586">
      <c r="A586" s="400"/>
      <c r="D586" s="783"/>
      <c r="E586" s="787"/>
      <c r="F586" s="787"/>
      <c r="J586" s="488"/>
      <c r="K586" s="497"/>
      <c r="L586" s="497"/>
      <c r="M586" s="497"/>
      <c r="N586" s="498"/>
    </row>
    <row r="587">
      <c r="A587" s="400"/>
      <c r="D587" s="783"/>
      <c r="E587" s="787"/>
      <c r="F587" s="787"/>
      <c r="J587" s="488"/>
      <c r="K587" s="497"/>
      <c r="L587" s="497"/>
      <c r="M587" s="497"/>
      <c r="N587" s="498"/>
    </row>
    <row r="588">
      <c r="A588" s="400"/>
      <c r="D588" s="783"/>
      <c r="E588" s="787"/>
      <c r="F588" s="787"/>
      <c r="J588" s="488"/>
      <c r="K588" s="497"/>
      <c r="L588" s="497"/>
      <c r="M588" s="497"/>
      <c r="N588" s="498"/>
    </row>
    <row r="589">
      <c r="A589" s="400"/>
      <c r="D589" s="783"/>
      <c r="E589" s="787"/>
      <c r="F589" s="787"/>
      <c r="J589" s="488"/>
      <c r="K589" s="497"/>
      <c r="L589" s="497"/>
      <c r="M589" s="497"/>
      <c r="N589" s="498"/>
    </row>
    <row r="590">
      <c r="A590" s="400"/>
      <c r="D590" s="783"/>
      <c r="E590" s="787"/>
      <c r="F590" s="787"/>
      <c r="J590" s="488"/>
      <c r="K590" s="497"/>
      <c r="L590" s="497"/>
      <c r="M590" s="497"/>
      <c r="N590" s="498"/>
    </row>
    <row r="591">
      <c r="A591" s="400"/>
      <c r="D591" s="783"/>
      <c r="E591" s="787"/>
      <c r="F591" s="787"/>
      <c r="J591" s="488"/>
      <c r="K591" s="497"/>
      <c r="L591" s="497"/>
      <c r="M591" s="497"/>
      <c r="N591" s="498"/>
    </row>
    <row r="592">
      <c r="A592" s="400"/>
      <c r="D592" s="783"/>
      <c r="E592" s="787"/>
      <c r="F592" s="787"/>
      <c r="J592" s="488"/>
      <c r="K592" s="497"/>
      <c r="L592" s="497"/>
      <c r="M592" s="497"/>
      <c r="N592" s="498"/>
    </row>
    <row r="593">
      <c r="A593" s="400"/>
      <c r="D593" s="783"/>
      <c r="E593" s="787"/>
      <c r="F593" s="787"/>
      <c r="J593" s="488"/>
      <c r="K593" s="497"/>
      <c r="L593" s="497"/>
      <c r="M593" s="497"/>
      <c r="N593" s="498"/>
    </row>
    <row r="594">
      <c r="A594" s="400"/>
      <c r="D594" s="783"/>
      <c r="E594" s="787"/>
      <c r="F594" s="787"/>
      <c r="J594" s="488"/>
      <c r="K594" s="497"/>
      <c r="L594" s="497"/>
      <c r="M594" s="497"/>
      <c r="N594" s="498"/>
    </row>
    <row r="595">
      <c r="A595" s="400"/>
      <c r="D595" s="783"/>
      <c r="E595" s="787"/>
      <c r="F595" s="787"/>
      <c r="J595" s="488"/>
      <c r="K595" s="497"/>
      <c r="L595" s="497"/>
      <c r="M595" s="497"/>
      <c r="N595" s="498"/>
    </row>
    <row r="596">
      <c r="A596" s="400"/>
      <c r="D596" s="783"/>
      <c r="E596" s="787"/>
      <c r="F596" s="787"/>
      <c r="J596" s="488"/>
      <c r="K596" s="497"/>
      <c r="L596" s="497"/>
      <c r="M596" s="497"/>
      <c r="N596" s="498"/>
    </row>
    <row r="597">
      <c r="A597" s="400"/>
      <c r="D597" s="783"/>
      <c r="E597" s="787"/>
      <c r="F597" s="787"/>
      <c r="J597" s="488"/>
      <c r="K597" s="497"/>
      <c r="L597" s="497"/>
      <c r="M597" s="497"/>
      <c r="N597" s="498"/>
    </row>
    <row r="598">
      <c r="A598" s="400"/>
      <c r="D598" s="783"/>
      <c r="E598" s="787"/>
      <c r="F598" s="787"/>
      <c r="J598" s="488"/>
      <c r="K598" s="497"/>
      <c r="L598" s="497"/>
      <c r="M598" s="497"/>
      <c r="N598" s="498"/>
    </row>
    <row r="599">
      <c r="A599" s="400"/>
      <c r="D599" s="783"/>
      <c r="E599" s="787"/>
      <c r="F599" s="787"/>
      <c r="J599" s="488"/>
      <c r="K599" s="497"/>
      <c r="L599" s="497"/>
      <c r="M599" s="497"/>
      <c r="N599" s="498"/>
    </row>
    <row r="600">
      <c r="A600" s="400"/>
      <c r="D600" s="783"/>
      <c r="E600" s="787"/>
      <c r="F600" s="787"/>
      <c r="J600" s="488"/>
      <c r="K600" s="497"/>
      <c r="L600" s="497"/>
      <c r="M600" s="497"/>
      <c r="N600" s="498"/>
    </row>
    <row r="601">
      <c r="A601" s="400"/>
      <c r="D601" s="783"/>
      <c r="E601" s="787"/>
      <c r="F601" s="787"/>
      <c r="J601" s="488"/>
      <c r="K601" s="497"/>
      <c r="L601" s="497"/>
      <c r="M601" s="497"/>
      <c r="N601" s="498"/>
    </row>
    <row r="602">
      <c r="A602" s="400"/>
      <c r="D602" s="783"/>
      <c r="E602" s="787"/>
      <c r="F602" s="787"/>
      <c r="J602" s="488"/>
      <c r="K602" s="497"/>
      <c r="L602" s="497"/>
      <c r="M602" s="497"/>
      <c r="N602" s="498"/>
    </row>
    <row r="603">
      <c r="A603" s="400"/>
      <c r="D603" s="783"/>
      <c r="E603" s="787"/>
      <c r="F603" s="787"/>
      <c r="J603" s="488"/>
      <c r="K603" s="497"/>
      <c r="L603" s="497"/>
      <c r="M603" s="497"/>
      <c r="N603" s="498"/>
    </row>
    <row r="604">
      <c r="A604" s="400"/>
      <c r="D604" s="783"/>
      <c r="E604" s="787"/>
      <c r="F604" s="787"/>
      <c r="J604" s="488"/>
      <c r="K604" s="497"/>
      <c r="L604" s="497"/>
      <c r="M604" s="497"/>
      <c r="N604" s="498"/>
    </row>
    <row r="605">
      <c r="A605" s="400"/>
      <c r="D605" s="783"/>
      <c r="E605" s="787"/>
      <c r="F605" s="787"/>
      <c r="J605" s="488"/>
      <c r="K605" s="497"/>
      <c r="L605" s="497"/>
      <c r="M605" s="497"/>
      <c r="N605" s="498"/>
    </row>
    <row r="606">
      <c r="A606" s="400"/>
      <c r="D606" s="783"/>
      <c r="E606" s="787"/>
      <c r="F606" s="787"/>
      <c r="J606" s="488"/>
      <c r="K606" s="497"/>
      <c r="L606" s="497"/>
      <c r="M606" s="497"/>
      <c r="N606" s="498"/>
    </row>
    <row r="607">
      <c r="A607" s="400"/>
      <c r="D607" s="783"/>
      <c r="E607" s="787"/>
      <c r="F607" s="787"/>
      <c r="J607" s="488"/>
      <c r="K607" s="497"/>
      <c r="L607" s="497"/>
      <c r="M607" s="497"/>
      <c r="N607" s="498"/>
    </row>
    <row r="608">
      <c r="A608" s="400"/>
      <c r="D608" s="783"/>
      <c r="E608" s="787"/>
      <c r="F608" s="787"/>
      <c r="J608" s="488"/>
      <c r="K608" s="497"/>
      <c r="L608" s="497"/>
      <c r="M608" s="497"/>
      <c r="N608" s="498"/>
    </row>
    <row r="609">
      <c r="A609" s="400"/>
      <c r="D609" s="783"/>
      <c r="E609" s="787"/>
      <c r="F609" s="787"/>
      <c r="J609" s="488"/>
      <c r="K609" s="497"/>
      <c r="L609" s="497"/>
      <c r="M609" s="497"/>
      <c r="N609" s="498"/>
    </row>
    <row r="610">
      <c r="A610" s="400"/>
      <c r="D610" s="783"/>
      <c r="E610" s="787"/>
      <c r="F610" s="787"/>
      <c r="J610" s="488"/>
      <c r="K610" s="497"/>
      <c r="L610" s="497"/>
      <c r="M610" s="497"/>
      <c r="N610" s="498"/>
    </row>
    <row r="611">
      <c r="A611" s="400"/>
      <c r="D611" s="783"/>
      <c r="E611" s="787"/>
      <c r="F611" s="787"/>
      <c r="J611" s="488"/>
      <c r="K611" s="497"/>
      <c r="L611" s="497"/>
      <c r="M611" s="497"/>
      <c r="N611" s="498"/>
    </row>
    <row r="612">
      <c r="A612" s="400"/>
      <c r="D612" s="783"/>
      <c r="E612" s="787"/>
      <c r="F612" s="787"/>
      <c r="J612" s="488"/>
      <c r="K612" s="497"/>
      <c r="L612" s="497"/>
      <c r="M612" s="497"/>
      <c r="N612" s="498"/>
    </row>
    <row r="613">
      <c r="A613" s="400"/>
      <c r="D613" s="783"/>
      <c r="E613" s="787"/>
      <c r="F613" s="787"/>
      <c r="J613" s="488"/>
      <c r="K613" s="497"/>
      <c r="L613" s="497"/>
      <c r="M613" s="497"/>
      <c r="N613" s="498"/>
    </row>
    <row r="614">
      <c r="A614" s="400"/>
      <c r="D614" s="783"/>
      <c r="E614" s="787"/>
      <c r="F614" s="787"/>
      <c r="J614" s="488"/>
      <c r="K614" s="497"/>
      <c r="L614" s="497"/>
      <c r="M614" s="497"/>
      <c r="N614" s="498"/>
    </row>
    <row r="615">
      <c r="A615" s="400"/>
      <c r="D615" s="783"/>
      <c r="E615" s="787"/>
      <c r="F615" s="787"/>
      <c r="J615" s="488"/>
      <c r="K615" s="497"/>
      <c r="L615" s="497"/>
      <c r="M615" s="497"/>
      <c r="N615" s="498"/>
    </row>
    <row r="616">
      <c r="A616" s="400"/>
      <c r="D616" s="783"/>
      <c r="E616" s="787"/>
      <c r="F616" s="787"/>
      <c r="J616" s="488"/>
      <c r="K616" s="497"/>
      <c r="L616" s="497"/>
      <c r="M616" s="497"/>
      <c r="N616" s="498"/>
    </row>
    <row r="617">
      <c r="A617" s="400"/>
      <c r="D617" s="783"/>
      <c r="E617" s="787"/>
      <c r="F617" s="787"/>
      <c r="J617" s="488"/>
      <c r="K617" s="497"/>
      <c r="L617" s="497"/>
      <c r="M617" s="497"/>
      <c r="N617" s="498"/>
    </row>
    <row r="618">
      <c r="A618" s="400"/>
      <c r="D618" s="783"/>
      <c r="E618" s="787"/>
      <c r="F618" s="787"/>
      <c r="J618" s="488"/>
      <c r="K618" s="497"/>
      <c r="L618" s="497"/>
      <c r="M618" s="497"/>
      <c r="N618" s="498"/>
    </row>
    <row r="619">
      <c r="A619" s="400"/>
      <c r="D619" s="783"/>
      <c r="E619" s="787"/>
      <c r="F619" s="787"/>
      <c r="J619" s="488"/>
      <c r="K619" s="497"/>
      <c r="L619" s="497"/>
      <c r="M619" s="497"/>
      <c r="N619" s="498"/>
    </row>
    <row r="620">
      <c r="A620" s="400"/>
      <c r="D620" s="783"/>
      <c r="E620" s="787"/>
      <c r="F620" s="787"/>
      <c r="J620" s="488"/>
      <c r="K620" s="497"/>
      <c r="L620" s="497"/>
      <c r="M620" s="497"/>
      <c r="N620" s="498"/>
    </row>
    <row r="621">
      <c r="A621" s="400"/>
      <c r="D621" s="783"/>
      <c r="E621" s="787"/>
      <c r="F621" s="787"/>
      <c r="J621" s="488"/>
      <c r="K621" s="497"/>
      <c r="L621" s="497"/>
      <c r="M621" s="497"/>
      <c r="N621" s="498"/>
    </row>
    <row r="622">
      <c r="A622" s="400"/>
      <c r="D622" s="783"/>
      <c r="E622" s="787"/>
      <c r="F622" s="787"/>
      <c r="J622" s="488"/>
      <c r="K622" s="497"/>
      <c r="L622" s="497"/>
      <c r="M622" s="497"/>
      <c r="N622" s="498"/>
    </row>
    <row r="623">
      <c r="A623" s="400"/>
      <c r="D623" s="783"/>
      <c r="E623" s="787"/>
      <c r="F623" s="787"/>
      <c r="J623" s="488"/>
      <c r="K623" s="497"/>
      <c r="L623" s="497"/>
      <c r="M623" s="497"/>
      <c r="N623" s="498"/>
    </row>
    <row r="624">
      <c r="A624" s="400"/>
      <c r="D624" s="783"/>
      <c r="E624" s="787"/>
      <c r="F624" s="787"/>
      <c r="J624" s="488"/>
      <c r="K624" s="497"/>
      <c r="L624" s="497"/>
      <c r="M624" s="497"/>
      <c r="N624" s="498"/>
    </row>
    <row r="625">
      <c r="A625" s="400"/>
      <c r="D625" s="783"/>
      <c r="E625" s="787"/>
      <c r="F625" s="787"/>
      <c r="J625" s="488"/>
      <c r="K625" s="497"/>
      <c r="L625" s="497"/>
      <c r="M625" s="497"/>
      <c r="N625" s="498"/>
    </row>
    <row r="626">
      <c r="A626" s="400"/>
      <c r="D626" s="783"/>
      <c r="E626" s="787"/>
      <c r="F626" s="787"/>
      <c r="J626" s="488"/>
      <c r="K626" s="497"/>
      <c r="L626" s="497"/>
      <c r="M626" s="497"/>
      <c r="N626" s="498"/>
    </row>
    <row r="627">
      <c r="A627" s="400"/>
      <c r="D627" s="783"/>
      <c r="E627" s="787"/>
      <c r="F627" s="787"/>
      <c r="J627" s="488"/>
      <c r="K627" s="497"/>
      <c r="L627" s="497"/>
      <c r="M627" s="497"/>
      <c r="N627" s="498"/>
    </row>
    <row r="628">
      <c r="A628" s="400"/>
      <c r="D628" s="783"/>
      <c r="E628" s="787"/>
      <c r="F628" s="787"/>
      <c r="J628" s="488"/>
      <c r="K628" s="497"/>
      <c r="L628" s="497"/>
      <c r="M628" s="497"/>
      <c r="N628" s="498"/>
    </row>
    <row r="629">
      <c r="A629" s="400"/>
      <c r="D629" s="783"/>
      <c r="E629" s="787"/>
      <c r="F629" s="787"/>
      <c r="J629" s="488"/>
      <c r="K629" s="497"/>
      <c r="L629" s="497"/>
      <c r="M629" s="497"/>
      <c r="N629" s="498"/>
    </row>
    <row r="630">
      <c r="A630" s="400"/>
      <c r="D630" s="783"/>
      <c r="E630" s="787"/>
      <c r="F630" s="787"/>
      <c r="J630" s="488"/>
      <c r="K630" s="497"/>
      <c r="L630" s="497"/>
      <c r="M630" s="497"/>
      <c r="N630" s="498"/>
    </row>
    <row r="631">
      <c r="A631" s="400"/>
      <c r="D631" s="783"/>
      <c r="E631" s="787"/>
      <c r="F631" s="787"/>
      <c r="J631" s="488"/>
      <c r="K631" s="497"/>
      <c r="L631" s="497"/>
      <c r="M631" s="497"/>
      <c r="N631" s="498"/>
    </row>
    <row r="632">
      <c r="A632" s="400"/>
      <c r="D632" s="783"/>
      <c r="E632" s="787"/>
      <c r="F632" s="787"/>
      <c r="J632" s="488"/>
      <c r="K632" s="497"/>
      <c r="L632" s="497"/>
      <c r="M632" s="497"/>
      <c r="N632" s="498"/>
    </row>
    <row r="633">
      <c r="A633" s="400"/>
      <c r="D633" s="783"/>
      <c r="E633" s="787"/>
      <c r="F633" s="787"/>
      <c r="J633" s="488"/>
      <c r="K633" s="497"/>
      <c r="L633" s="497"/>
      <c r="M633" s="497"/>
      <c r="N633" s="498"/>
    </row>
    <row r="634">
      <c r="A634" s="400"/>
      <c r="D634" s="783"/>
      <c r="E634" s="787"/>
      <c r="F634" s="787"/>
      <c r="J634" s="488"/>
      <c r="K634" s="497"/>
      <c r="L634" s="497"/>
      <c r="M634" s="497"/>
      <c r="N634" s="498"/>
    </row>
    <row r="635">
      <c r="A635" s="400"/>
      <c r="D635" s="783"/>
      <c r="E635" s="787"/>
      <c r="F635" s="787"/>
      <c r="J635" s="488"/>
      <c r="K635" s="497"/>
      <c r="L635" s="497"/>
      <c r="M635" s="497"/>
      <c r="N635" s="498"/>
    </row>
    <row r="636">
      <c r="A636" s="400"/>
      <c r="D636" s="783"/>
      <c r="E636" s="787"/>
      <c r="F636" s="787"/>
      <c r="J636" s="488"/>
      <c r="K636" s="497"/>
      <c r="L636" s="497"/>
      <c r="M636" s="497"/>
      <c r="N636" s="498"/>
    </row>
    <row r="637">
      <c r="A637" s="400"/>
      <c r="D637" s="783"/>
      <c r="E637" s="787"/>
      <c r="F637" s="787"/>
      <c r="J637" s="488"/>
      <c r="K637" s="497"/>
      <c r="L637" s="497"/>
      <c r="M637" s="497"/>
      <c r="N637" s="498"/>
    </row>
    <row r="638">
      <c r="A638" s="400"/>
      <c r="D638" s="783"/>
      <c r="E638" s="787"/>
      <c r="F638" s="787"/>
      <c r="J638" s="488"/>
      <c r="K638" s="497"/>
      <c r="L638" s="497"/>
      <c r="M638" s="497"/>
      <c r="N638" s="498"/>
    </row>
    <row r="639">
      <c r="A639" s="400"/>
      <c r="D639" s="783"/>
      <c r="E639" s="787"/>
      <c r="F639" s="787"/>
      <c r="J639" s="488"/>
      <c r="K639" s="497"/>
      <c r="L639" s="497"/>
      <c r="M639" s="497"/>
      <c r="N639" s="498"/>
    </row>
    <row r="640">
      <c r="A640" s="400"/>
      <c r="D640" s="783"/>
      <c r="E640" s="787"/>
      <c r="F640" s="787"/>
      <c r="J640" s="488"/>
      <c r="K640" s="497"/>
      <c r="L640" s="497"/>
      <c r="M640" s="497"/>
      <c r="N640" s="498"/>
    </row>
    <row r="641">
      <c r="A641" s="400"/>
      <c r="D641" s="783"/>
      <c r="E641" s="787"/>
      <c r="F641" s="787"/>
      <c r="J641" s="488"/>
      <c r="K641" s="497"/>
      <c r="L641" s="497"/>
      <c r="M641" s="497"/>
      <c r="N641" s="498"/>
    </row>
    <row r="642">
      <c r="A642" s="400"/>
      <c r="D642" s="783"/>
      <c r="E642" s="787"/>
      <c r="F642" s="787"/>
      <c r="J642" s="488"/>
      <c r="K642" s="497"/>
      <c r="L642" s="497"/>
      <c r="M642" s="497"/>
      <c r="N642" s="498"/>
    </row>
    <row r="643">
      <c r="A643" s="400"/>
      <c r="D643" s="783"/>
      <c r="E643" s="787"/>
      <c r="F643" s="787"/>
      <c r="J643" s="488"/>
      <c r="K643" s="497"/>
      <c r="L643" s="497"/>
      <c r="M643" s="497"/>
      <c r="N643" s="498"/>
    </row>
    <row r="644">
      <c r="A644" s="400"/>
      <c r="D644" s="783"/>
      <c r="E644" s="787"/>
      <c r="F644" s="787"/>
      <c r="J644" s="488"/>
      <c r="K644" s="497"/>
      <c r="L644" s="497"/>
      <c r="M644" s="497"/>
      <c r="N644" s="498"/>
    </row>
    <row r="645">
      <c r="A645" s="400"/>
      <c r="D645" s="783"/>
      <c r="E645" s="787"/>
      <c r="F645" s="787"/>
      <c r="J645" s="488"/>
      <c r="K645" s="497"/>
      <c r="L645" s="497"/>
      <c r="M645" s="497"/>
      <c r="N645" s="498"/>
    </row>
    <row r="646">
      <c r="A646" s="400"/>
      <c r="D646" s="783"/>
      <c r="E646" s="787"/>
      <c r="F646" s="787"/>
      <c r="J646" s="488"/>
      <c r="K646" s="497"/>
      <c r="L646" s="497"/>
      <c r="M646" s="497"/>
      <c r="N646" s="498"/>
    </row>
    <row r="647">
      <c r="A647" s="400"/>
      <c r="D647" s="783"/>
      <c r="E647" s="787"/>
      <c r="F647" s="787"/>
      <c r="J647" s="488"/>
      <c r="K647" s="497"/>
      <c r="L647" s="497"/>
      <c r="M647" s="497"/>
      <c r="N647" s="498"/>
    </row>
    <row r="648">
      <c r="A648" s="400"/>
      <c r="D648" s="783"/>
      <c r="E648" s="787"/>
      <c r="F648" s="787"/>
      <c r="J648" s="488"/>
      <c r="K648" s="497"/>
      <c r="L648" s="497"/>
      <c r="M648" s="497"/>
      <c r="N648" s="498"/>
    </row>
    <row r="649">
      <c r="A649" s="400"/>
      <c r="D649" s="783"/>
      <c r="E649" s="787"/>
      <c r="F649" s="787"/>
      <c r="J649" s="488"/>
      <c r="K649" s="497"/>
      <c r="L649" s="497"/>
      <c r="M649" s="497"/>
      <c r="N649" s="498"/>
    </row>
    <row r="650">
      <c r="A650" s="400"/>
      <c r="D650" s="783"/>
      <c r="E650" s="787"/>
      <c r="F650" s="787"/>
      <c r="J650" s="488"/>
      <c r="K650" s="497"/>
      <c r="L650" s="497"/>
      <c r="M650" s="497"/>
      <c r="N650" s="498"/>
    </row>
    <row r="651">
      <c r="A651" s="400"/>
      <c r="D651" s="783"/>
      <c r="E651" s="787"/>
      <c r="F651" s="787"/>
      <c r="J651" s="488"/>
      <c r="K651" s="497"/>
      <c r="L651" s="497"/>
      <c r="M651" s="497"/>
      <c r="N651" s="498"/>
    </row>
    <row r="652">
      <c r="A652" s="400"/>
      <c r="D652" s="783"/>
      <c r="E652" s="787"/>
      <c r="F652" s="787"/>
      <c r="J652" s="488"/>
      <c r="K652" s="497"/>
      <c r="L652" s="497"/>
      <c r="M652" s="497"/>
      <c r="N652" s="498"/>
    </row>
    <row r="653">
      <c r="A653" s="400"/>
      <c r="D653" s="783"/>
      <c r="E653" s="787"/>
      <c r="F653" s="787"/>
      <c r="J653" s="488"/>
      <c r="K653" s="497"/>
      <c r="L653" s="497"/>
      <c r="M653" s="497"/>
      <c r="N653" s="498"/>
    </row>
    <row r="654">
      <c r="A654" s="400"/>
      <c r="D654" s="783"/>
      <c r="E654" s="787"/>
      <c r="F654" s="787"/>
      <c r="J654" s="488"/>
      <c r="K654" s="497"/>
      <c r="L654" s="497"/>
      <c r="M654" s="497"/>
      <c r="N654" s="498"/>
    </row>
    <row r="655">
      <c r="A655" s="400"/>
      <c r="D655" s="783"/>
      <c r="E655" s="787"/>
      <c r="F655" s="787"/>
      <c r="J655" s="488"/>
      <c r="K655" s="497"/>
      <c r="L655" s="497"/>
      <c r="M655" s="497"/>
      <c r="N655" s="498"/>
    </row>
    <row r="656">
      <c r="A656" s="400"/>
      <c r="D656" s="783"/>
      <c r="E656" s="787"/>
      <c r="F656" s="787"/>
      <c r="J656" s="488"/>
      <c r="K656" s="497"/>
      <c r="L656" s="497"/>
      <c r="M656" s="497"/>
      <c r="N656" s="498"/>
    </row>
    <row r="657">
      <c r="A657" s="400"/>
      <c r="D657" s="783"/>
      <c r="E657" s="787"/>
      <c r="F657" s="787"/>
      <c r="J657" s="488"/>
      <c r="K657" s="497"/>
      <c r="L657" s="497"/>
      <c r="M657" s="497"/>
      <c r="N657" s="498"/>
    </row>
    <row r="658">
      <c r="A658" s="400"/>
      <c r="D658" s="783"/>
      <c r="E658" s="787"/>
      <c r="F658" s="787"/>
      <c r="J658" s="488"/>
      <c r="K658" s="497"/>
      <c r="L658" s="497"/>
      <c r="M658" s="497"/>
      <c r="N658" s="498"/>
    </row>
    <row r="659">
      <c r="A659" s="400"/>
      <c r="D659" s="783"/>
      <c r="E659" s="787"/>
      <c r="F659" s="787"/>
      <c r="J659" s="488"/>
      <c r="K659" s="497"/>
      <c r="L659" s="497"/>
      <c r="M659" s="497"/>
      <c r="N659" s="498"/>
    </row>
    <row r="660">
      <c r="A660" s="400"/>
      <c r="D660" s="783"/>
      <c r="E660" s="787"/>
      <c r="F660" s="787"/>
      <c r="J660" s="488"/>
      <c r="K660" s="497"/>
      <c r="L660" s="497"/>
      <c r="M660" s="497"/>
      <c r="N660" s="498"/>
    </row>
    <row r="661">
      <c r="A661" s="400"/>
      <c r="D661" s="783"/>
      <c r="E661" s="787"/>
      <c r="F661" s="787"/>
      <c r="J661" s="488"/>
      <c r="K661" s="497"/>
      <c r="L661" s="497"/>
      <c r="M661" s="497"/>
      <c r="N661" s="498"/>
    </row>
    <row r="662">
      <c r="A662" s="400"/>
      <c r="D662" s="783"/>
      <c r="E662" s="787"/>
      <c r="F662" s="787"/>
      <c r="J662" s="488"/>
      <c r="K662" s="497"/>
      <c r="L662" s="497"/>
      <c r="M662" s="497"/>
      <c r="N662" s="498"/>
    </row>
    <row r="663">
      <c r="A663" s="400"/>
      <c r="D663" s="783"/>
      <c r="E663" s="787"/>
      <c r="F663" s="787"/>
      <c r="J663" s="488"/>
      <c r="K663" s="497"/>
      <c r="L663" s="497"/>
      <c r="M663" s="497"/>
      <c r="N663" s="498"/>
    </row>
    <row r="664">
      <c r="A664" s="400"/>
      <c r="D664" s="783"/>
      <c r="E664" s="787"/>
      <c r="F664" s="787"/>
      <c r="J664" s="488"/>
      <c r="K664" s="497"/>
      <c r="L664" s="497"/>
      <c r="M664" s="497"/>
      <c r="N664" s="498"/>
    </row>
    <row r="665">
      <c r="A665" s="400"/>
      <c r="D665" s="783"/>
      <c r="E665" s="787"/>
      <c r="F665" s="787"/>
      <c r="J665" s="488"/>
      <c r="K665" s="497"/>
      <c r="L665" s="497"/>
      <c r="M665" s="497"/>
      <c r="N665" s="498"/>
    </row>
    <row r="666">
      <c r="A666" s="400"/>
      <c r="D666" s="783"/>
      <c r="E666" s="787"/>
      <c r="F666" s="787"/>
      <c r="J666" s="488"/>
      <c r="K666" s="497"/>
      <c r="L666" s="497"/>
      <c r="M666" s="497"/>
      <c r="N666" s="498"/>
    </row>
    <row r="667">
      <c r="A667" s="400"/>
      <c r="D667" s="783"/>
      <c r="E667" s="787"/>
      <c r="F667" s="787"/>
      <c r="J667" s="488"/>
      <c r="K667" s="497"/>
      <c r="L667" s="497"/>
      <c r="M667" s="497"/>
      <c r="N667" s="498"/>
    </row>
    <row r="668">
      <c r="A668" s="400"/>
      <c r="D668" s="783"/>
      <c r="E668" s="787"/>
      <c r="F668" s="787"/>
      <c r="J668" s="488"/>
      <c r="K668" s="497"/>
      <c r="L668" s="497"/>
      <c r="M668" s="497"/>
      <c r="N668" s="498"/>
    </row>
    <row r="669">
      <c r="A669" s="400"/>
      <c r="D669" s="783"/>
      <c r="E669" s="787"/>
      <c r="F669" s="787"/>
      <c r="J669" s="488"/>
      <c r="K669" s="497"/>
      <c r="L669" s="497"/>
      <c r="M669" s="497"/>
      <c r="N669" s="498"/>
    </row>
    <row r="670">
      <c r="A670" s="400"/>
      <c r="D670" s="783"/>
      <c r="E670" s="787"/>
      <c r="F670" s="787"/>
      <c r="J670" s="488"/>
      <c r="K670" s="497"/>
      <c r="L670" s="497"/>
      <c r="M670" s="497"/>
      <c r="N670" s="498"/>
    </row>
    <row r="671">
      <c r="A671" s="400"/>
      <c r="D671" s="783"/>
      <c r="E671" s="787"/>
      <c r="F671" s="787"/>
      <c r="J671" s="488"/>
      <c r="K671" s="497"/>
      <c r="L671" s="497"/>
      <c r="M671" s="497"/>
      <c r="N671" s="498"/>
    </row>
    <row r="672">
      <c r="A672" s="400"/>
      <c r="D672" s="783"/>
      <c r="E672" s="787"/>
      <c r="F672" s="787"/>
      <c r="J672" s="488"/>
      <c r="K672" s="497"/>
      <c r="L672" s="497"/>
      <c r="M672" s="497"/>
      <c r="N672" s="498"/>
    </row>
    <row r="673">
      <c r="A673" s="400"/>
      <c r="D673" s="783"/>
      <c r="E673" s="787"/>
      <c r="F673" s="787"/>
      <c r="J673" s="488"/>
      <c r="K673" s="497"/>
      <c r="L673" s="497"/>
      <c r="M673" s="497"/>
      <c r="N673" s="498"/>
    </row>
    <row r="674">
      <c r="A674" s="400"/>
      <c r="D674" s="783"/>
      <c r="E674" s="787"/>
      <c r="F674" s="787"/>
      <c r="J674" s="488"/>
      <c r="K674" s="497"/>
      <c r="L674" s="497"/>
      <c r="M674" s="497"/>
      <c r="N674" s="498"/>
    </row>
    <row r="675">
      <c r="A675" s="400"/>
      <c r="D675" s="783"/>
      <c r="E675" s="787"/>
      <c r="F675" s="787"/>
      <c r="J675" s="488"/>
      <c r="K675" s="497"/>
      <c r="L675" s="497"/>
      <c r="M675" s="497"/>
      <c r="N675" s="498"/>
    </row>
    <row r="676">
      <c r="A676" s="400"/>
      <c r="D676" s="783"/>
      <c r="E676" s="787"/>
      <c r="F676" s="787"/>
      <c r="J676" s="488"/>
      <c r="K676" s="497"/>
      <c r="L676" s="497"/>
      <c r="M676" s="497"/>
      <c r="N676" s="498"/>
    </row>
    <row r="677">
      <c r="A677" s="400"/>
      <c r="D677" s="783"/>
      <c r="E677" s="787"/>
      <c r="F677" s="787"/>
      <c r="J677" s="488"/>
      <c r="K677" s="497"/>
      <c r="L677" s="497"/>
      <c r="M677" s="497"/>
      <c r="N677" s="498"/>
    </row>
    <row r="678">
      <c r="A678" s="400"/>
      <c r="D678" s="783"/>
      <c r="E678" s="787"/>
      <c r="F678" s="787"/>
      <c r="J678" s="488"/>
      <c r="K678" s="497"/>
      <c r="L678" s="497"/>
      <c r="M678" s="497"/>
      <c r="N678" s="498"/>
    </row>
    <row r="679">
      <c r="A679" s="400"/>
      <c r="D679" s="783"/>
      <c r="E679" s="787"/>
      <c r="F679" s="787"/>
      <c r="J679" s="488"/>
      <c r="K679" s="497"/>
      <c r="L679" s="497"/>
      <c r="M679" s="497"/>
      <c r="N679" s="498"/>
    </row>
    <row r="680">
      <c r="A680" s="400"/>
      <c r="D680" s="783"/>
      <c r="E680" s="787"/>
      <c r="F680" s="787"/>
      <c r="J680" s="488"/>
      <c r="K680" s="497"/>
      <c r="L680" s="497"/>
      <c r="M680" s="497"/>
      <c r="N680" s="498"/>
    </row>
    <row r="681">
      <c r="A681" s="400"/>
      <c r="D681" s="783"/>
      <c r="E681" s="787"/>
      <c r="F681" s="787"/>
      <c r="J681" s="488"/>
      <c r="K681" s="497"/>
      <c r="L681" s="497"/>
      <c r="M681" s="497"/>
      <c r="N681" s="498"/>
    </row>
    <row r="682">
      <c r="A682" s="400"/>
      <c r="D682" s="783"/>
      <c r="E682" s="787"/>
      <c r="F682" s="787"/>
      <c r="J682" s="488"/>
      <c r="K682" s="497"/>
      <c r="L682" s="497"/>
      <c r="M682" s="497"/>
      <c r="N682" s="498"/>
    </row>
    <row r="683">
      <c r="A683" s="400"/>
      <c r="D683" s="783"/>
      <c r="E683" s="787"/>
      <c r="F683" s="787"/>
      <c r="J683" s="488"/>
      <c r="K683" s="497"/>
      <c r="L683" s="497"/>
      <c r="M683" s="497"/>
      <c r="N683" s="498"/>
    </row>
    <row r="684">
      <c r="A684" s="400"/>
      <c r="D684" s="783"/>
      <c r="E684" s="787"/>
      <c r="F684" s="787"/>
      <c r="J684" s="488"/>
      <c r="K684" s="497"/>
      <c r="L684" s="497"/>
      <c r="M684" s="497"/>
      <c r="N684" s="498"/>
    </row>
    <row r="685">
      <c r="A685" s="400"/>
      <c r="D685" s="783"/>
      <c r="E685" s="787"/>
      <c r="F685" s="787"/>
      <c r="J685" s="488"/>
      <c r="K685" s="497"/>
      <c r="L685" s="497"/>
      <c r="M685" s="497"/>
      <c r="N685" s="498"/>
    </row>
    <row r="686">
      <c r="A686" s="400"/>
      <c r="D686" s="783"/>
      <c r="E686" s="787"/>
      <c r="F686" s="787"/>
      <c r="J686" s="488"/>
      <c r="K686" s="497"/>
      <c r="L686" s="497"/>
      <c r="M686" s="497"/>
      <c r="N686" s="498"/>
    </row>
    <row r="687">
      <c r="A687" s="400"/>
      <c r="D687" s="783"/>
      <c r="E687" s="787"/>
      <c r="F687" s="787"/>
      <c r="J687" s="488"/>
      <c r="K687" s="497"/>
      <c r="L687" s="497"/>
      <c r="M687" s="497"/>
      <c r="N687" s="498"/>
    </row>
    <row r="688">
      <c r="A688" s="400"/>
      <c r="D688" s="783"/>
      <c r="E688" s="787"/>
      <c r="F688" s="787"/>
      <c r="J688" s="488"/>
      <c r="K688" s="497"/>
      <c r="L688" s="497"/>
      <c r="M688" s="497"/>
      <c r="N688" s="498"/>
    </row>
    <row r="689">
      <c r="A689" s="400"/>
      <c r="D689" s="783"/>
      <c r="E689" s="787"/>
      <c r="F689" s="787"/>
      <c r="J689" s="488"/>
      <c r="K689" s="497"/>
      <c r="L689" s="497"/>
      <c r="M689" s="497"/>
      <c r="N689" s="498"/>
    </row>
    <row r="690">
      <c r="A690" s="400"/>
      <c r="D690" s="783"/>
      <c r="E690" s="787"/>
      <c r="F690" s="787"/>
      <c r="J690" s="488"/>
      <c r="K690" s="497"/>
      <c r="L690" s="497"/>
      <c r="M690" s="497"/>
      <c r="N690" s="498"/>
    </row>
    <row r="691">
      <c r="A691" s="400"/>
      <c r="D691" s="783"/>
      <c r="E691" s="787"/>
      <c r="F691" s="787"/>
      <c r="J691" s="488"/>
      <c r="K691" s="497"/>
      <c r="L691" s="497"/>
      <c r="M691" s="497"/>
      <c r="N691" s="498"/>
    </row>
    <row r="692">
      <c r="A692" s="400"/>
      <c r="D692" s="783"/>
      <c r="E692" s="787"/>
      <c r="F692" s="787"/>
      <c r="J692" s="488"/>
      <c r="K692" s="497"/>
      <c r="L692" s="497"/>
      <c r="M692" s="497"/>
      <c r="N692" s="498"/>
    </row>
    <row r="693">
      <c r="A693" s="400"/>
      <c r="D693" s="783"/>
      <c r="E693" s="787"/>
      <c r="F693" s="787"/>
      <c r="J693" s="488"/>
      <c r="K693" s="497"/>
      <c r="L693" s="497"/>
      <c r="M693" s="497"/>
      <c r="N693" s="498"/>
    </row>
    <row r="694">
      <c r="A694" s="400"/>
      <c r="D694" s="783"/>
      <c r="E694" s="787"/>
      <c r="F694" s="787"/>
      <c r="J694" s="488"/>
      <c r="K694" s="497"/>
      <c r="L694" s="497"/>
      <c r="M694" s="497"/>
      <c r="N694" s="498"/>
    </row>
    <row r="695">
      <c r="A695" s="400"/>
      <c r="D695" s="783"/>
      <c r="E695" s="787"/>
      <c r="F695" s="787"/>
      <c r="J695" s="488"/>
      <c r="K695" s="497"/>
      <c r="L695" s="497"/>
      <c r="M695" s="497"/>
      <c r="N695" s="498"/>
    </row>
    <row r="696">
      <c r="A696" s="400"/>
      <c r="D696" s="783"/>
      <c r="E696" s="787"/>
      <c r="F696" s="787"/>
      <c r="J696" s="488"/>
      <c r="K696" s="497"/>
      <c r="L696" s="497"/>
      <c r="M696" s="497"/>
      <c r="N696" s="498"/>
    </row>
    <row r="697">
      <c r="A697" s="400"/>
      <c r="D697" s="783"/>
      <c r="E697" s="787"/>
      <c r="F697" s="787"/>
      <c r="J697" s="488"/>
      <c r="K697" s="497"/>
      <c r="L697" s="497"/>
      <c r="M697" s="497"/>
      <c r="N697" s="498"/>
    </row>
    <row r="698">
      <c r="A698" s="400"/>
      <c r="D698" s="783"/>
      <c r="E698" s="787"/>
      <c r="F698" s="787"/>
      <c r="J698" s="488"/>
      <c r="K698" s="497"/>
      <c r="L698" s="497"/>
      <c r="M698" s="497"/>
      <c r="N698" s="498"/>
    </row>
    <row r="699">
      <c r="A699" s="400"/>
      <c r="D699" s="783"/>
      <c r="E699" s="787"/>
      <c r="F699" s="787"/>
      <c r="J699" s="488"/>
      <c r="K699" s="497"/>
      <c r="L699" s="497"/>
      <c r="M699" s="497"/>
      <c r="N699" s="498"/>
    </row>
    <row r="700">
      <c r="A700" s="400"/>
      <c r="D700" s="783"/>
      <c r="E700" s="787"/>
      <c r="F700" s="787"/>
      <c r="J700" s="488"/>
      <c r="K700" s="497"/>
      <c r="L700" s="497"/>
      <c r="M700" s="497"/>
      <c r="N700" s="498"/>
    </row>
    <row r="701">
      <c r="A701" s="400"/>
      <c r="D701" s="783"/>
      <c r="E701" s="787"/>
      <c r="F701" s="787"/>
      <c r="J701" s="488"/>
      <c r="K701" s="497"/>
      <c r="L701" s="497"/>
      <c r="M701" s="497"/>
      <c r="N701" s="498"/>
    </row>
    <row r="702">
      <c r="A702" s="400"/>
      <c r="D702" s="783"/>
      <c r="E702" s="787"/>
      <c r="F702" s="787"/>
      <c r="J702" s="488"/>
      <c r="K702" s="497"/>
      <c r="L702" s="497"/>
      <c r="M702" s="497"/>
      <c r="N702" s="498"/>
    </row>
    <row r="703">
      <c r="A703" s="400"/>
      <c r="D703" s="783"/>
      <c r="E703" s="787"/>
      <c r="F703" s="787"/>
      <c r="J703" s="488"/>
      <c r="K703" s="497"/>
      <c r="L703" s="497"/>
      <c r="M703" s="497"/>
      <c r="N703" s="498"/>
    </row>
    <row r="704">
      <c r="A704" s="400"/>
      <c r="D704" s="783"/>
      <c r="E704" s="787"/>
      <c r="F704" s="787"/>
      <c r="J704" s="488"/>
      <c r="K704" s="497"/>
      <c r="L704" s="497"/>
      <c r="M704" s="497"/>
      <c r="N704" s="498"/>
    </row>
    <row r="705">
      <c r="A705" s="400"/>
      <c r="D705" s="783"/>
      <c r="E705" s="787"/>
      <c r="F705" s="787"/>
      <c r="J705" s="488"/>
      <c r="K705" s="497"/>
      <c r="L705" s="497"/>
      <c r="M705" s="497"/>
      <c r="N705" s="498"/>
    </row>
    <row r="706">
      <c r="A706" s="400"/>
      <c r="D706" s="783"/>
      <c r="E706" s="787"/>
      <c r="F706" s="787"/>
      <c r="J706" s="488"/>
      <c r="K706" s="497"/>
      <c r="L706" s="497"/>
      <c r="M706" s="497"/>
      <c r="N706" s="498"/>
    </row>
    <row r="707">
      <c r="A707" s="400"/>
      <c r="D707" s="783"/>
      <c r="E707" s="787"/>
      <c r="F707" s="787"/>
      <c r="J707" s="488"/>
      <c r="K707" s="497"/>
      <c r="L707" s="497"/>
      <c r="M707" s="497"/>
      <c r="N707" s="498"/>
    </row>
    <row r="708">
      <c r="A708" s="400"/>
      <c r="D708" s="783"/>
      <c r="E708" s="787"/>
      <c r="F708" s="787"/>
      <c r="J708" s="488"/>
      <c r="K708" s="497"/>
      <c r="L708" s="497"/>
      <c r="M708" s="497"/>
      <c r="N708" s="498"/>
    </row>
    <row r="709">
      <c r="A709" s="400"/>
      <c r="D709" s="783"/>
      <c r="E709" s="787"/>
      <c r="F709" s="787"/>
      <c r="J709" s="488"/>
      <c r="K709" s="497"/>
      <c r="L709" s="497"/>
      <c r="M709" s="497"/>
      <c r="N709" s="498"/>
    </row>
    <row r="710">
      <c r="A710" s="400"/>
      <c r="D710" s="783"/>
      <c r="E710" s="787"/>
      <c r="F710" s="787"/>
      <c r="J710" s="488"/>
      <c r="K710" s="497"/>
      <c r="L710" s="497"/>
      <c r="M710" s="497"/>
      <c r="N710" s="498"/>
    </row>
    <row r="711">
      <c r="A711" s="400"/>
      <c r="D711" s="783"/>
      <c r="E711" s="787"/>
      <c r="F711" s="787"/>
      <c r="J711" s="488"/>
      <c r="K711" s="497"/>
      <c r="L711" s="497"/>
      <c r="M711" s="497"/>
      <c r="N711" s="498"/>
    </row>
    <row r="712">
      <c r="A712" s="400"/>
      <c r="D712" s="783"/>
      <c r="E712" s="787"/>
      <c r="F712" s="787"/>
      <c r="J712" s="488"/>
      <c r="K712" s="497"/>
      <c r="L712" s="497"/>
      <c r="M712" s="497"/>
      <c r="N712" s="498"/>
    </row>
    <row r="713">
      <c r="A713" s="400"/>
      <c r="D713" s="783"/>
      <c r="E713" s="787"/>
      <c r="F713" s="787"/>
      <c r="J713" s="488"/>
      <c r="K713" s="497"/>
      <c r="L713" s="497"/>
      <c r="M713" s="497"/>
      <c r="N713" s="498"/>
    </row>
    <row r="714">
      <c r="A714" s="400"/>
      <c r="D714" s="783"/>
      <c r="E714" s="787"/>
      <c r="F714" s="787"/>
      <c r="J714" s="488"/>
      <c r="K714" s="497"/>
      <c r="L714" s="497"/>
      <c r="M714" s="497"/>
      <c r="N714" s="498"/>
    </row>
    <row r="715">
      <c r="A715" s="400"/>
      <c r="D715" s="783"/>
      <c r="E715" s="787"/>
      <c r="F715" s="787"/>
      <c r="J715" s="488"/>
      <c r="K715" s="497"/>
      <c r="L715" s="497"/>
      <c r="M715" s="497"/>
      <c r="N715" s="498"/>
    </row>
    <row r="716">
      <c r="A716" s="400"/>
      <c r="D716" s="783"/>
      <c r="E716" s="787"/>
      <c r="F716" s="787"/>
      <c r="J716" s="488"/>
      <c r="K716" s="497"/>
      <c r="L716" s="497"/>
      <c r="M716" s="497"/>
      <c r="N716" s="498"/>
    </row>
    <row r="717">
      <c r="A717" s="400"/>
      <c r="D717" s="783"/>
      <c r="E717" s="787"/>
      <c r="F717" s="787"/>
      <c r="J717" s="488"/>
      <c r="K717" s="497"/>
      <c r="L717" s="497"/>
      <c r="M717" s="497"/>
      <c r="N717" s="498"/>
    </row>
    <row r="718">
      <c r="A718" s="400"/>
      <c r="D718" s="783"/>
      <c r="E718" s="787"/>
      <c r="F718" s="787"/>
      <c r="J718" s="488"/>
      <c r="K718" s="497"/>
      <c r="L718" s="497"/>
      <c r="M718" s="497"/>
      <c r="N718" s="498"/>
    </row>
    <row r="719">
      <c r="A719" s="400"/>
      <c r="D719" s="783"/>
      <c r="E719" s="787"/>
      <c r="F719" s="787"/>
      <c r="J719" s="488"/>
      <c r="K719" s="497"/>
      <c r="L719" s="497"/>
      <c r="M719" s="497"/>
      <c r="N719" s="498"/>
    </row>
    <row r="720">
      <c r="A720" s="400"/>
      <c r="D720" s="783"/>
      <c r="E720" s="787"/>
      <c r="F720" s="787"/>
      <c r="J720" s="488"/>
      <c r="K720" s="497"/>
      <c r="L720" s="497"/>
      <c r="M720" s="497"/>
      <c r="N720" s="498"/>
    </row>
    <row r="721">
      <c r="A721" s="400"/>
      <c r="D721" s="783"/>
      <c r="E721" s="787"/>
      <c r="F721" s="787"/>
      <c r="J721" s="488"/>
      <c r="K721" s="497"/>
      <c r="L721" s="497"/>
      <c r="M721" s="497"/>
      <c r="N721" s="498"/>
    </row>
    <row r="722">
      <c r="A722" s="400"/>
      <c r="D722" s="783"/>
      <c r="E722" s="787"/>
      <c r="F722" s="787"/>
      <c r="J722" s="488"/>
      <c r="K722" s="497"/>
      <c r="L722" s="497"/>
      <c r="M722" s="497"/>
      <c r="N722" s="498"/>
    </row>
    <row r="723">
      <c r="A723" s="400"/>
      <c r="D723" s="783"/>
      <c r="E723" s="787"/>
      <c r="F723" s="787"/>
      <c r="J723" s="488"/>
      <c r="K723" s="497"/>
      <c r="L723" s="497"/>
      <c r="M723" s="497"/>
      <c r="N723" s="498"/>
    </row>
    <row r="724">
      <c r="A724" s="400"/>
      <c r="D724" s="783"/>
      <c r="E724" s="787"/>
      <c r="F724" s="787"/>
      <c r="J724" s="488"/>
      <c r="K724" s="497"/>
      <c r="L724" s="497"/>
      <c r="M724" s="497"/>
      <c r="N724" s="498"/>
    </row>
    <row r="725">
      <c r="A725" s="400"/>
      <c r="D725" s="783"/>
      <c r="E725" s="787"/>
      <c r="F725" s="787"/>
      <c r="J725" s="488"/>
      <c r="K725" s="497"/>
      <c r="L725" s="497"/>
      <c r="M725" s="497"/>
      <c r="N725" s="498"/>
    </row>
    <row r="726">
      <c r="A726" s="400"/>
      <c r="D726" s="783"/>
      <c r="E726" s="787"/>
      <c r="F726" s="787"/>
      <c r="J726" s="488"/>
      <c r="K726" s="497"/>
      <c r="L726" s="497"/>
      <c r="M726" s="497"/>
      <c r="N726" s="498"/>
    </row>
    <row r="727">
      <c r="A727" s="400"/>
      <c r="D727" s="783"/>
      <c r="E727" s="787"/>
      <c r="F727" s="787"/>
      <c r="J727" s="488"/>
      <c r="K727" s="497"/>
      <c r="L727" s="497"/>
      <c r="M727" s="497"/>
      <c r="N727" s="498"/>
    </row>
    <row r="728">
      <c r="A728" s="400"/>
      <c r="D728" s="783"/>
      <c r="E728" s="787"/>
      <c r="F728" s="787"/>
      <c r="J728" s="488"/>
      <c r="K728" s="497"/>
      <c r="L728" s="497"/>
      <c r="M728" s="497"/>
      <c r="N728" s="498"/>
    </row>
    <row r="729">
      <c r="A729" s="400"/>
      <c r="D729" s="783"/>
      <c r="E729" s="787"/>
      <c r="F729" s="787"/>
      <c r="J729" s="488"/>
      <c r="K729" s="497"/>
      <c r="L729" s="497"/>
      <c r="M729" s="497"/>
      <c r="N729" s="498"/>
    </row>
    <row r="730">
      <c r="A730" s="400"/>
      <c r="D730" s="783"/>
      <c r="E730" s="787"/>
      <c r="F730" s="787"/>
      <c r="J730" s="488"/>
      <c r="K730" s="497"/>
      <c r="L730" s="497"/>
      <c r="M730" s="497"/>
      <c r="N730" s="498"/>
    </row>
    <row r="731">
      <c r="A731" s="400"/>
      <c r="D731" s="783"/>
      <c r="E731" s="787"/>
      <c r="F731" s="787"/>
      <c r="J731" s="488"/>
      <c r="K731" s="497"/>
      <c r="L731" s="497"/>
      <c r="M731" s="497"/>
      <c r="N731" s="498"/>
    </row>
    <row r="732">
      <c r="A732" s="400"/>
      <c r="D732" s="783"/>
      <c r="E732" s="787"/>
      <c r="F732" s="787"/>
      <c r="J732" s="488"/>
      <c r="K732" s="497"/>
      <c r="L732" s="497"/>
      <c r="M732" s="497"/>
      <c r="N732" s="498"/>
    </row>
    <row r="733">
      <c r="A733" s="400"/>
      <c r="D733" s="783"/>
      <c r="E733" s="787"/>
      <c r="F733" s="787"/>
      <c r="J733" s="488"/>
      <c r="K733" s="497"/>
      <c r="L733" s="497"/>
      <c r="M733" s="497"/>
      <c r="N733" s="498"/>
    </row>
    <row r="734">
      <c r="A734" s="400"/>
      <c r="D734" s="783"/>
      <c r="E734" s="787"/>
      <c r="F734" s="787"/>
      <c r="J734" s="488"/>
      <c r="K734" s="497"/>
      <c r="L734" s="497"/>
      <c r="M734" s="497"/>
      <c r="N734" s="498"/>
    </row>
    <row r="735">
      <c r="A735" s="400"/>
      <c r="D735" s="783"/>
      <c r="E735" s="787"/>
      <c r="F735" s="787"/>
      <c r="J735" s="488"/>
      <c r="K735" s="497"/>
      <c r="L735" s="497"/>
      <c r="M735" s="497"/>
      <c r="N735" s="498"/>
    </row>
    <row r="736">
      <c r="A736" s="400"/>
      <c r="D736" s="783"/>
      <c r="E736" s="787"/>
      <c r="F736" s="787"/>
      <c r="J736" s="488"/>
      <c r="K736" s="497"/>
      <c r="L736" s="497"/>
      <c r="M736" s="497"/>
      <c r="N736" s="498"/>
    </row>
    <row r="737">
      <c r="A737" s="400"/>
      <c r="D737" s="783"/>
      <c r="E737" s="787"/>
      <c r="F737" s="787"/>
      <c r="J737" s="488"/>
      <c r="K737" s="497"/>
      <c r="L737" s="497"/>
      <c r="M737" s="497"/>
      <c r="N737" s="498"/>
    </row>
    <row r="738">
      <c r="A738" s="400"/>
      <c r="D738" s="783"/>
      <c r="E738" s="787"/>
      <c r="F738" s="787"/>
      <c r="J738" s="488"/>
      <c r="K738" s="497"/>
      <c r="L738" s="497"/>
      <c r="M738" s="497"/>
      <c r="N738" s="498"/>
    </row>
    <row r="739">
      <c r="A739" s="400"/>
      <c r="D739" s="783"/>
      <c r="E739" s="787"/>
      <c r="F739" s="787"/>
      <c r="J739" s="488"/>
      <c r="K739" s="497"/>
      <c r="L739" s="497"/>
      <c r="M739" s="497"/>
      <c r="N739" s="498"/>
    </row>
    <row r="740">
      <c r="A740" s="400"/>
      <c r="D740" s="783"/>
      <c r="E740" s="787"/>
      <c r="F740" s="787"/>
      <c r="J740" s="488"/>
      <c r="K740" s="497"/>
      <c r="L740" s="497"/>
      <c r="M740" s="497"/>
      <c r="N740" s="498"/>
    </row>
    <row r="741">
      <c r="A741" s="400"/>
      <c r="D741" s="783"/>
      <c r="E741" s="787"/>
      <c r="F741" s="787"/>
      <c r="J741" s="488"/>
      <c r="K741" s="497"/>
      <c r="L741" s="497"/>
      <c r="M741" s="497"/>
      <c r="N741" s="498"/>
    </row>
    <row r="742">
      <c r="A742" s="400"/>
      <c r="D742" s="783"/>
      <c r="E742" s="787"/>
      <c r="F742" s="787"/>
      <c r="J742" s="488"/>
      <c r="K742" s="497"/>
      <c r="L742" s="497"/>
      <c r="M742" s="497"/>
      <c r="N742" s="498"/>
    </row>
    <row r="743">
      <c r="A743" s="400"/>
      <c r="D743" s="783"/>
      <c r="E743" s="787"/>
      <c r="F743" s="787"/>
      <c r="J743" s="488"/>
      <c r="K743" s="497"/>
      <c r="L743" s="497"/>
      <c r="M743" s="497"/>
      <c r="N743" s="498"/>
    </row>
    <row r="744">
      <c r="A744" s="400"/>
      <c r="D744" s="783"/>
      <c r="E744" s="787"/>
      <c r="F744" s="787"/>
      <c r="J744" s="488"/>
      <c r="K744" s="497"/>
      <c r="L744" s="497"/>
      <c r="M744" s="497"/>
      <c r="N744" s="498"/>
    </row>
    <row r="745">
      <c r="A745" s="400"/>
      <c r="D745" s="783"/>
      <c r="E745" s="787"/>
      <c r="F745" s="787"/>
      <c r="J745" s="488"/>
      <c r="K745" s="497"/>
      <c r="L745" s="497"/>
      <c r="M745" s="497"/>
      <c r="N745" s="498"/>
    </row>
    <row r="746">
      <c r="A746" s="400"/>
      <c r="D746" s="783"/>
      <c r="E746" s="787"/>
      <c r="F746" s="787"/>
      <c r="J746" s="488"/>
      <c r="K746" s="497"/>
      <c r="L746" s="497"/>
      <c r="M746" s="497"/>
      <c r="N746" s="498"/>
    </row>
    <row r="747">
      <c r="A747" s="400"/>
      <c r="D747" s="783"/>
      <c r="E747" s="787"/>
      <c r="F747" s="787"/>
      <c r="J747" s="488"/>
      <c r="K747" s="497"/>
      <c r="L747" s="497"/>
      <c r="M747" s="497"/>
      <c r="N747" s="498"/>
    </row>
    <row r="748">
      <c r="A748" s="400"/>
      <c r="D748" s="783"/>
      <c r="E748" s="787"/>
      <c r="F748" s="787"/>
      <c r="J748" s="488"/>
      <c r="K748" s="497"/>
      <c r="L748" s="497"/>
      <c r="M748" s="497"/>
      <c r="N748" s="498"/>
    </row>
    <row r="749">
      <c r="A749" s="400"/>
      <c r="D749" s="783"/>
      <c r="E749" s="787"/>
      <c r="F749" s="787"/>
      <c r="J749" s="488"/>
      <c r="K749" s="497"/>
      <c r="L749" s="497"/>
      <c r="M749" s="497"/>
      <c r="N749" s="498"/>
    </row>
    <row r="750">
      <c r="A750" s="400"/>
      <c r="D750" s="783"/>
      <c r="E750" s="787"/>
      <c r="F750" s="787"/>
      <c r="J750" s="488"/>
      <c r="K750" s="497"/>
      <c r="L750" s="497"/>
      <c r="M750" s="497"/>
      <c r="N750" s="498"/>
    </row>
    <row r="751">
      <c r="A751" s="400"/>
      <c r="D751" s="783"/>
      <c r="E751" s="787"/>
      <c r="F751" s="787"/>
      <c r="J751" s="488"/>
      <c r="K751" s="497"/>
      <c r="L751" s="497"/>
      <c r="M751" s="497"/>
      <c r="N751" s="498"/>
    </row>
    <row r="752">
      <c r="A752" s="400"/>
      <c r="D752" s="783"/>
      <c r="E752" s="787"/>
      <c r="F752" s="787"/>
      <c r="J752" s="488"/>
      <c r="K752" s="497"/>
      <c r="L752" s="497"/>
      <c r="M752" s="497"/>
      <c r="N752" s="498"/>
    </row>
    <row r="753">
      <c r="A753" s="400"/>
      <c r="D753" s="783"/>
      <c r="E753" s="787"/>
      <c r="F753" s="787"/>
      <c r="J753" s="488"/>
      <c r="K753" s="497"/>
      <c r="L753" s="497"/>
      <c r="M753" s="497"/>
      <c r="N753" s="498"/>
    </row>
    <row r="754">
      <c r="A754" s="400"/>
      <c r="D754" s="783"/>
      <c r="E754" s="787"/>
      <c r="F754" s="787"/>
      <c r="J754" s="488"/>
      <c r="K754" s="497"/>
      <c r="L754" s="497"/>
      <c r="M754" s="497"/>
      <c r="N754" s="498"/>
    </row>
    <row r="755">
      <c r="A755" s="400"/>
      <c r="D755" s="783"/>
      <c r="E755" s="787"/>
      <c r="F755" s="787"/>
      <c r="J755" s="488"/>
      <c r="K755" s="497"/>
      <c r="L755" s="497"/>
      <c r="M755" s="497"/>
      <c r="N755" s="498"/>
    </row>
    <row r="756">
      <c r="A756" s="400"/>
      <c r="D756" s="783"/>
      <c r="E756" s="787"/>
      <c r="F756" s="787"/>
      <c r="J756" s="488"/>
      <c r="K756" s="497"/>
      <c r="L756" s="497"/>
      <c r="M756" s="497"/>
      <c r="N756" s="498"/>
    </row>
    <row r="757">
      <c r="A757" s="400"/>
      <c r="D757" s="783"/>
      <c r="E757" s="787"/>
      <c r="F757" s="787"/>
      <c r="J757" s="488"/>
      <c r="K757" s="497"/>
      <c r="L757" s="497"/>
      <c r="M757" s="497"/>
      <c r="N757" s="498"/>
    </row>
    <row r="758">
      <c r="A758" s="400"/>
      <c r="D758" s="783"/>
      <c r="E758" s="787"/>
      <c r="F758" s="787"/>
      <c r="J758" s="488"/>
      <c r="K758" s="497"/>
      <c r="L758" s="497"/>
      <c r="M758" s="497"/>
      <c r="N758" s="498"/>
    </row>
    <row r="759">
      <c r="A759" s="400"/>
      <c r="D759" s="783"/>
      <c r="E759" s="787"/>
      <c r="F759" s="787"/>
      <c r="J759" s="488"/>
      <c r="K759" s="497"/>
      <c r="L759" s="497"/>
      <c r="M759" s="497"/>
      <c r="N759" s="498"/>
    </row>
    <row r="760">
      <c r="A760" s="400"/>
      <c r="D760" s="783"/>
      <c r="E760" s="787"/>
      <c r="F760" s="787"/>
      <c r="J760" s="488"/>
      <c r="K760" s="497"/>
      <c r="L760" s="497"/>
      <c r="M760" s="497"/>
      <c r="N760" s="498"/>
    </row>
    <row r="761">
      <c r="A761" s="400"/>
      <c r="D761" s="783"/>
      <c r="E761" s="787"/>
      <c r="F761" s="787"/>
      <c r="J761" s="488"/>
      <c r="K761" s="497"/>
      <c r="L761" s="497"/>
      <c r="M761" s="497"/>
      <c r="N761" s="498"/>
    </row>
    <row r="762">
      <c r="A762" s="400"/>
      <c r="D762" s="783"/>
      <c r="E762" s="787"/>
      <c r="F762" s="787"/>
      <c r="J762" s="488"/>
      <c r="K762" s="497"/>
      <c r="L762" s="497"/>
      <c r="M762" s="497"/>
      <c r="N762" s="498"/>
    </row>
    <row r="763">
      <c r="A763" s="400"/>
      <c r="D763" s="783"/>
      <c r="E763" s="787"/>
      <c r="F763" s="787"/>
      <c r="J763" s="488"/>
      <c r="K763" s="497"/>
      <c r="L763" s="497"/>
      <c r="M763" s="497"/>
      <c r="N763" s="498"/>
    </row>
    <row r="764">
      <c r="A764" s="400"/>
      <c r="D764" s="783"/>
      <c r="E764" s="787"/>
      <c r="F764" s="787"/>
      <c r="J764" s="488"/>
      <c r="K764" s="497"/>
      <c r="L764" s="497"/>
      <c r="M764" s="497"/>
      <c r="N764" s="498"/>
    </row>
    <row r="765">
      <c r="A765" s="400"/>
      <c r="D765" s="783"/>
      <c r="E765" s="787"/>
      <c r="F765" s="787"/>
      <c r="J765" s="488"/>
      <c r="K765" s="497"/>
      <c r="L765" s="497"/>
      <c r="M765" s="497"/>
      <c r="N765" s="498"/>
    </row>
    <row r="766">
      <c r="A766" s="400"/>
      <c r="D766" s="783"/>
      <c r="E766" s="787"/>
      <c r="F766" s="787"/>
      <c r="J766" s="488"/>
      <c r="K766" s="497"/>
      <c r="L766" s="497"/>
      <c r="M766" s="497"/>
      <c r="N766" s="498"/>
    </row>
    <row r="767">
      <c r="A767" s="400"/>
      <c r="D767" s="783"/>
      <c r="E767" s="787"/>
      <c r="F767" s="787"/>
      <c r="J767" s="488"/>
      <c r="K767" s="497"/>
      <c r="L767" s="497"/>
      <c r="M767" s="497"/>
      <c r="N767" s="498"/>
    </row>
    <row r="768">
      <c r="A768" s="400"/>
      <c r="D768" s="783"/>
      <c r="E768" s="787"/>
      <c r="F768" s="787"/>
      <c r="J768" s="488"/>
      <c r="K768" s="497"/>
      <c r="L768" s="497"/>
      <c r="M768" s="497"/>
      <c r="N768" s="498"/>
    </row>
    <row r="769">
      <c r="A769" s="400"/>
      <c r="D769" s="783"/>
      <c r="E769" s="787"/>
      <c r="F769" s="787"/>
      <c r="J769" s="488"/>
      <c r="K769" s="497"/>
      <c r="L769" s="497"/>
      <c r="M769" s="497"/>
      <c r="N769" s="498"/>
    </row>
    <row r="770">
      <c r="A770" s="400"/>
      <c r="D770" s="783"/>
      <c r="E770" s="787"/>
      <c r="F770" s="787"/>
      <c r="J770" s="488"/>
      <c r="K770" s="497"/>
      <c r="L770" s="497"/>
      <c r="M770" s="497"/>
      <c r="N770" s="498"/>
    </row>
    <row r="771">
      <c r="A771" s="400"/>
      <c r="D771" s="783"/>
      <c r="E771" s="787"/>
      <c r="F771" s="787"/>
      <c r="J771" s="488"/>
      <c r="K771" s="497"/>
      <c r="L771" s="497"/>
      <c r="M771" s="497"/>
      <c r="N771" s="498"/>
    </row>
    <row r="772">
      <c r="A772" s="400"/>
      <c r="D772" s="783"/>
      <c r="E772" s="787"/>
      <c r="F772" s="787"/>
      <c r="J772" s="488"/>
      <c r="K772" s="497"/>
      <c r="L772" s="497"/>
      <c r="M772" s="497"/>
      <c r="N772" s="498"/>
    </row>
    <row r="773">
      <c r="A773" s="400"/>
      <c r="D773" s="783"/>
      <c r="E773" s="787"/>
      <c r="F773" s="787"/>
      <c r="J773" s="488"/>
      <c r="K773" s="497"/>
      <c r="L773" s="497"/>
      <c r="M773" s="497"/>
      <c r="N773" s="498"/>
    </row>
    <row r="774">
      <c r="A774" s="400"/>
      <c r="D774" s="783"/>
      <c r="E774" s="787"/>
      <c r="F774" s="787"/>
      <c r="J774" s="488"/>
      <c r="K774" s="497"/>
      <c r="L774" s="497"/>
      <c r="M774" s="497"/>
      <c r="N774" s="498"/>
    </row>
    <row r="775">
      <c r="A775" s="400"/>
      <c r="D775" s="783"/>
      <c r="E775" s="787"/>
      <c r="F775" s="787"/>
      <c r="J775" s="488"/>
      <c r="K775" s="497"/>
      <c r="L775" s="497"/>
      <c r="M775" s="497"/>
      <c r="N775" s="498"/>
    </row>
    <row r="776">
      <c r="A776" s="400"/>
      <c r="D776" s="783"/>
      <c r="E776" s="787"/>
      <c r="F776" s="787"/>
      <c r="J776" s="488"/>
      <c r="K776" s="497"/>
      <c r="L776" s="497"/>
      <c r="M776" s="497"/>
      <c r="N776" s="498"/>
    </row>
    <row r="777">
      <c r="A777" s="400"/>
      <c r="D777" s="783"/>
      <c r="E777" s="787"/>
      <c r="F777" s="787"/>
      <c r="J777" s="488"/>
      <c r="K777" s="497"/>
      <c r="L777" s="497"/>
      <c r="M777" s="497"/>
      <c r="N777" s="498"/>
    </row>
    <row r="778">
      <c r="A778" s="400"/>
      <c r="D778" s="783"/>
      <c r="E778" s="787"/>
      <c r="F778" s="787"/>
      <c r="J778" s="488"/>
      <c r="K778" s="497"/>
      <c r="L778" s="497"/>
      <c r="M778" s="497"/>
      <c r="N778" s="498"/>
    </row>
    <row r="779">
      <c r="A779" s="400"/>
      <c r="D779" s="783"/>
      <c r="E779" s="787"/>
      <c r="F779" s="787"/>
      <c r="J779" s="488"/>
      <c r="K779" s="497"/>
      <c r="L779" s="497"/>
      <c r="M779" s="497"/>
      <c r="N779" s="498"/>
    </row>
    <row r="780">
      <c r="A780" s="400"/>
      <c r="D780" s="783"/>
      <c r="E780" s="787"/>
      <c r="F780" s="787"/>
      <c r="J780" s="488"/>
      <c r="K780" s="497"/>
      <c r="L780" s="497"/>
      <c r="M780" s="497"/>
      <c r="N780" s="498"/>
    </row>
    <row r="781">
      <c r="A781" s="400"/>
      <c r="D781" s="783"/>
      <c r="E781" s="787"/>
      <c r="F781" s="787"/>
      <c r="J781" s="488"/>
      <c r="K781" s="497"/>
      <c r="L781" s="497"/>
      <c r="M781" s="497"/>
      <c r="N781" s="498"/>
    </row>
    <row r="782">
      <c r="A782" s="400"/>
      <c r="D782" s="783"/>
      <c r="E782" s="787"/>
      <c r="F782" s="787"/>
      <c r="J782" s="488"/>
      <c r="K782" s="497"/>
      <c r="L782" s="497"/>
      <c r="M782" s="497"/>
      <c r="N782" s="498"/>
    </row>
    <row r="783">
      <c r="A783" s="400"/>
      <c r="D783" s="783"/>
      <c r="E783" s="787"/>
      <c r="F783" s="787"/>
      <c r="J783" s="488"/>
      <c r="K783" s="497"/>
      <c r="L783" s="497"/>
      <c r="M783" s="497"/>
      <c r="N783" s="498"/>
    </row>
    <row r="784">
      <c r="A784" s="400"/>
      <c r="D784" s="783"/>
      <c r="E784" s="787"/>
      <c r="F784" s="787"/>
      <c r="J784" s="488"/>
      <c r="K784" s="497"/>
      <c r="L784" s="497"/>
      <c r="M784" s="497"/>
      <c r="N784" s="498"/>
    </row>
    <row r="785">
      <c r="A785" s="400"/>
      <c r="D785" s="783"/>
      <c r="E785" s="787"/>
      <c r="F785" s="787"/>
      <c r="J785" s="488"/>
      <c r="K785" s="497"/>
      <c r="L785" s="497"/>
      <c r="M785" s="497"/>
      <c r="N785" s="498"/>
    </row>
    <row r="786">
      <c r="A786" s="400"/>
      <c r="D786" s="783"/>
      <c r="E786" s="787"/>
      <c r="F786" s="787"/>
      <c r="J786" s="488"/>
      <c r="K786" s="497"/>
      <c r="L786" s="497"/>
      <c r="M786" s="497"/>
      <c r="N786" s="498"/>
    </row>
    <row r="787">
      <c r="A787" s="400"/>
      <c r="D787" s="783"/>
      <c r="E787" s="787"/>
      <c r="F787" s="787"/>
      <c r="J787" s="488"/>
      <c r="K787" s="497"/>
      <c r="L787" s="497"/>
      <c r="M787" s="497"/>
      <c r="N787" s="498"/>
    </row>
    <row r="788">
      <c r="A788" s="400"/>
      <c r="D788" s="783"/>
      <c r="E788" s="787"/>
      <c r="F788" s="787"/>
      <c r="J788" s="488"/>
      <c r="K788" s="497"/>
      <c r="L788" s="497"/>
      <c r="M788" s="497"/>
      <c r="N788" s="498"/>
    </row>
    <row r="789">
      <c r="A789" s="400"/>
      <c r="D789" s="783"/>
      <c r="E789" s="787"/>
      <c r="F789" s="787"/>
      <c r="J789" s="488"/>
      <c r="K789" s="497"/>
      <c r="L789" s="497"/>
      <c r="M789" s="497"/>
      <c r="N789" s="498"/>
    </row>
    <row r="790">
      <c r="A790" s="400"/>
      <c r="D790" s="783"/>
      <c r="E790" s="787"/>
      <c r="F790" s="787"/>
      <c r="J790" s="488"/>
      <c r="K790" s="497"/>
      <c r="L790" s="497"/>
      <c r="M790" s="497"/>
      <c r="N790" s="498"/>
    </row>
    <row r="791">
      <c r="A791" s="400"/>
      <c r="D791" s="783"/>
      <c r="E791" s="787"/>
      <c r="F791" s="787"/>
      <c r="J791" s="488"/>
      <c r="K791" s="497"/>
      <c r="L791" s="497"/>
      <c r="M791" s="497"/>
      <c r="N791" s="498"/>
    </row>
    <row r="792">
      <c r="A792" s="400"/>
      <c r="D792" s="783"/>
      <c r="E792" s="787"/>
      <c r="F792" s="787"/>
      <c r="J792" s="488"/>
      <c r="K792" s="497"/>
      <c r="L792" s="497"/>
      <c r="M792" s="497"/>
      <c r="N792" s="498"/>
    </row>
    <row r="793">
      <c r="A793" s="400"/>
      <c r="D793" s="783"/>
      <c r="E793" s="787"/>
      <c r="F793" s="787"/>
      <c r="J793" s="488"/>
      <c r="K793" s="497"/>
      <c r="L793" s="497"/>
      <c r="M793" s="497"/>
      <c r="N793" s="498"/>
    </row>
    <row r="794">
      <c r="A794" s="400"/>
      <c r="D794" s="783"/>
      <c r="E794" s="787"/>
      <c r="F794" s="787"/>
      <c r="J794" s="488"/>
      <c r="K794" s="497"/>
      <c r="L794" s="497"/>
      <c r="M794" s="497"/>
      <c r="N794" s="498"/>
    </row>
    <row r="795">
      <c r="A795" s="400"/>
      <c r="D795" s="783"/>
      <c r="E795" s="787"/>
      <c r="F795" s="787"/>
      <c r="J795" s="488"/>
      <c r="K795" s="497"/>
      <c r="L795" s="497"/>
      <c r="M795" s="497"/>
      <c r="N795" s="498"/>
    </row>
    <row r="796">
      <c r="A796" s="400"/>
      <c r="D796" s="783"/>
      <c r="E796" s="787"/>
      <c r="F796" s="787"/>
      <c r="J796" s="488"/>
      <c r="K796" s="497"/>
      <c r="L796" s="497"/>
      <c r="M796" s="497"/>
      <c r="N796" s="498"/>
    </row>
    <row r="797">
      <c r="A797" s="400"/>
      <c r="D797" s="783"/>
      <c r="E797" s="787"/>
      <c r="F797" s="787"/>
      <c r="J797" s="488"/>
      <c r="K797" s="497"/>
      <c r="L797" s="497"/>
      <c r="M797" s="497"/>
      <c r="N797" s="498"/>
    </row>
    <row r="798">
      <c r="A798" s="400"/>
      <c r="D798" s="783"/>
      <c r="E798" s="787"/>
      <c r="F798" s="787"/>
      <c r="J798" s="488"/>
      <c r="K798" s="497"/>
      <c r="L798" s="497"/>
      <c r="M798" s="497"/>
      <c r="N798" s="498"/>
    </row>
    <row r="799">
      <c r="A799" s="400"/>
      <c r="D799" s="783"/>
      <c r="E799" s="787"/>
      <c r="F799" s="787"/>
      <c r="J799" s="488"/>
      <c r="K799" s="497"/>
      <c r="L799" s="497"/>
      <c r="M799" s="497"/>
      <c r="N799" s="498"/>
    </row>
    <row r="800">
      <c r="A800" s="400"/>
      <c r="D800" s="783"/>
      <c r="E800" s="787"/>
      <c r="F800" s="787"/>
      <c r="J800" s="488"/>
      <c r="K800" s="497"/>
      <c r="L800" s="497"/>
      <c r="M800" s="497"/>
      <c r="N800" s="498"/>
    </row>
    <row r="801">
      <c r="A801" s="400"/>
      <c r="D801" s="783"/>
      <c r="E801" s="787"/>
      <c r="F801" s="787"/>
      <c r="J801" s="488"/>
      <c r="K801" s="497"/>
      <c r="L801" s="497"/>
      <c r="M801" s="497"/>
      <c r="N801" s="498"/>
    </row>
    <row r="802">
      <c r="A802" s="400"/>
      <c r="D802" s="783"/>
      <c r="E802" s="787"/>
      <c r="F802" s="787"/>
      <c r="J802" s="488"/>
      <c r="K802" s="497"/>
      <c r="L802" s="497"/>
      <c r="M802" s="497"/>
      <c r="N802" s="498"/>
    </row>
    <row r="803">
      <c r="A803" s="400"/>
      <c r="D803" s="783"/>
      <c r="E803" s="787"/>
      <c r="F803" s="787"/>
      <c r="J803" s="488"/>
      <c r="K803" s="497"/>
      <c r="L803" s="497"/>
      <c r="M803" s="497"/>
      <c r="N803" s="498"/>
    </row>
    <row r="804">
      <c r="A804" s="400"/>
      <c r="D804" s="783"/>
      <c r="E804" s="787"/>
      <c r="F804" s="787"/>
      <c r="J804" s="488"/>
      <c r="K804" s="497"/>
      <c r="L804" s="497"/>
      <c r="M804" s="497"/>
      <c r="N804" s="498"/>
    </row>
    <row r="805">
      <c r="A805" s="400"/>
      <c r="D805" s="783"/>
      <c r="E805" s="787"/>
      <c r="F805" s="787"/>
      <c r="J805" s="488"/>
      <c r="K805" s="497"/>
      <c r="L805" s="497"/>
      <c r="M805" s="497"/>
      <c r="N805" s="498"/>
    </row>
    <row r="806">
      <c r="A806" s="400"/>
      <c r="D806" s="783"/>
      <c r="E806" s="787"/>
      <c r="F806" s="787"/>
      <c r="J806" s="488"/>
      <c r="K806" s="497"/>
      <c r="L806" s="497"/>
      <c r="M806" s="497"/>
      <c r="N806" s="498"/>
    </row>
    <row r="807">
      <c r="A807" s="400"/>
      <c r="D807" s="783"/>
      <c r="E807" s="787"/>
      <c r="F807" s="787"/>
      <c r="J807" s="488"/>
      <c r="K807" s="497"/>
      <c r="L807" s="497"/>
      <c r="M807" s="497"/>
      <c r="N807" s="498"/>
    </row>
    <row r="808">
      <c r="A808" s="400"/>
      <c r="D808" s="783"/>
      <c r="E808" s="787"/>
      <c r="F808" s="787"/>
      <c r="J808" s="488"/>
      <c r="K808" s="497"/>
      <c r="L808" s="497"/>
      <c r="M808" s="497"/>
      <c r="N808" s="498"/>
    </row>
    <row r="809">
      <c r="A809" s="400"/>
      <c r="D809" s="783"/>
      <c r="E809" s="787"/>
      <c r="F809" s="787"/>
      <c r="J809" s="488"/>
      <c r="K809" s="497"/>
      <c r="L809" s="497"/>
      <c r="M809" s="497"/>
      <c r="N809" s="498"/>
    </row>
    <row r="810">
      <c r="A810" s="400"/>
      <c r="D810" s="783"/>
      <c r="E810" s="787"/>
      <c r="F810" s="787"/>
      <c r="J810" s="488"/>
      <c r="K810" s="497"/>
      <c r="L810" s="497"/>
      <c r="M810" s="497"/>
      <c r="N810" s="498"/>
    </row>
    <row r="811">
      <c r="A811" s="400"/>
      <c r="D811" s="783"/>
      <c r="E811" s="787"/>
      <c r="F811" s="787"/>
      <c r="J811" s="488"/>
      <c r="K811" s="497"/>
      <c r="L811" s="497"/>
      <c r="M811" s="497"/>
      <c r="N811" s="498"/>
    </row>
    <row r="812">
      <c r="A812" s="400"/>
      <c r="D812" s="783"/>
      <c r="E812" s="787"/>
      <c r="F812" s="787"/>
      <c r="J812" s="488"/>
      <c r="K812" s="497"/>
      <c r="L812" s="497"/>
      <c r="M812" s="497"/>
      <c r="N812" s="498"/>
    </row>
    <row r="813">
      <c r="A813" s="400"/>
      <c r="D813" s="783"/>
      <c r="E813" s="787"/>
      <c r="F813" s="787"/>
      <c r="J813" s="488"/>
      <c r="K813" s="497"/>
      <c r="L813" s="497"/>
      <c r="M813" s="497"/>
      <c r="N813" s="498"/>
    </row>
    <row r="814">
      <c r="A814" s="400"/>
      <c r="D814" s="783"/>
      <c r="E814" s="787"/>
      <c r="F814" s="787"/>
      <c r="J814" s="488"/>
      <c r="K814" s="497"/>
      <c r="L814" s="497"/>
      <c r="M814" s="497"/>
      <c r="N814" s="498"/>
    </row>
    <row r="815">
      <c r="A815" s="400"/>
      <c r="D815" s="783"/>
      <c r="E815" s="787"/>
      <c r="F815" s="787"/>
      <c r="J815" s="488"/>
      <c r="K815" s="497"/>
      <c r="L815" s="497"/>
      <c r="M815" s="497"/>
      <c r="N815" s="498"/>
    </row>
    <row r="816">
      <c r="A816" s="400"/>
      <c r="D816" s="783"/>
      <c r="E816" s="787"/>
      <c r="F816" s="787"/>
      <c r="J816" s="488"/>
      <c r="K816" s="497"/>
      <c r="L816" s="497"/>
      <c r="M816" s="497"/>
      <c r="N816" s="498"/>
    </row>
    <row r="817">
      <c r="A817" s="400"/>
      <c r="D817" s="783"/>
      <c r="E817" s="787"/>
      <c r="F817" s="787"/>
      <c r="J817" s="488"/>
      <c r="K817" s="497"/>
      <c r="L817" s="497"/>
      <c r="M817" s="497"/>
      <c r="N817" s="498"/>
    </row>
    <row r="818">
      <c r="A818" s="400"/>
      <c r="D818" s="783"/>
      <c r="E818" s="787"/>
      <c r="F818" s="787"/>
      <c r="J818" s="488"/>
      <c r="K818" s="497"/>
      <c r="L818" s="497"/>
      <c r="M818" s="497"/>
      <c r="N818" s="498"/>
    </row>
    <row r="819">
      <c r="A819" s="400"/>
      <c r="D819" s="783"/>
      <c r="E819" s="787"/>
      <c r="F819" s="787"/>
      <c r="J819" s="488"/>
      <c r="K819" s="497"/>
      <c r="L819" s="497"/>
      <c r="M819" s="497"/>
      <c r="N819" s="498"/>
    </row>
    <row r="820">
      <c r="A820" s="400"/>
      <c r="D820" s="783"/>
      <c r="E820" s="787"/>
      <c r="F820" s="787"/>
      <c r="J820" s="488"/>
      <c r="K820" s="497"/>
      <c r="L820" s="497"/>
      <c r="M820" s="497"/>
      <c r="N820" s="498"/>
    </row>
    <row r="821">
      <c r="A821" s="400"/>
      <c r="D821" s="783"/>
      <c r="E821" s="787"/>
      <c r="F821" s="787"/>
      <c r="J821" s="488"/>
      <c r="K821" s="497"/>
      <c r="L821" s="497"/>
      <c r="M821" s="497"/>
      <c r="N821" s="498"/>
    </row>
    <row r="822">
      <c r="A822" s="400"/>
      <c r="D822" s="783"/>
      <c r="E822" s="787"/>
      <c r="F822" s="787"/>
      <c r="J822" s="488"/>
      <c r="K822" s="497"/>
      <c r="L822" s="497"/>
      <c r="M822" s="497"/>
      <c r="N822" s="498"/>
    </row>
    <row r="823">
      <c r="A823" s="400"/>
      <c r="D823" s="783"/>
      <c r="E823" s="787"/>
      <c r="F823" s="787"/>
      <c r="J823" s="488"/>
      <c r="K823" s="497"/>
      <c r="L823" s="497"/>
      <c r="M823" s="497"/>
      <c r="N823" s="498"/>
    </row>
    <row r="824">
      <c r="A824" s="400"/>
      <c r="D824" s="783"/>
      <c r="E824" s="787"/>
      <c r="F824" s="787"/>
      <c r="J824" s="488"/>
      <c r="K824" s="497"/>
      <c r="L824" s="497"/>
      <c r="M824" s="497"/>
      <c r="N824" s="498"/>
    </row>
    <row r="825">
      <c r="A825" s="400"/>
      <c r="D825" s="783"/>
      <c r="E825" s="787"/>
      <c r="F825" s="787"/>
      <c r="J825" s="488"/>
      <c r="K825" s="497"/>
      <c r="L825" s="497"/>
      <c r="M825" s="497"/>
      <c r="N825" s="498"/>
    </row>
    <row r="826">
      <c r="A826" s="400"/>
      <c r="D826" s="783"/>
      <c r="E826" s="787"/>
      <c r="F826" s="787"/>
      <c r="J826" s="488"/>
      <c r="K826" s="497"/>
      <c r="L826" s="497"/>
      <c r="M826" s="497"/>
      <c r="N826" s="498"/>
    </row>
    <row r="827">
      <c r="A827" s="400"/>
      <c r="D827" s="783"/>
      <c r="E827" s="787"/>
      <c r="F827" s="787"/>
      <c r="J827" s="488"/>
      <c r="K827" s="497"/>
      <c r="L827" s="497"/>
      <c r="M827" s="497"/>
      <c r="N827" s="498"/>
    </row>
    <row r="828">
      <c r="A828" s="400"/>
      <c r="D828" s="783"/>
      <c r="E828" s="787"/>
      <c r="F828" s="787"/>
      <c r="J828" s="488"/>
      <c r="K828" s="497"/>
      <c r="L828" s="497"/>
      <c r="M828" s="497"/>
      <c r="N828" s="498"/>
    </row>
    <row r="829">
      <c r="A829" s="400"/>
      <c r="D829" s="783"/>
      <c r="E829" s="787"/>
      <c r="F829" s="787"/>
      <c r="J829" s="488"/>
      <c r="K829" s="497"/>
      <c r="L829" s="497"/>
      <c r="M829" s="497"/>
      <c r="N829" s="498"/>
    </row>
    <row r="830">
      <c r="A830" s="400"/>
      <c r="D830" s="783"/>
      <c r="E830" s="787"/>
      <c r="F830" s="787"/>
      <c r="J830" s="488"/>
      <c r="K830" s="497"/>
      <c r="L830" s="497"/>
      <c r="M830" s="497"/>
      <c r="N830" s="498"/>
    </row>
    <row r="831">
      <c r="A831" s="400"/>
      <c r="D831" s="783"/>
      <c r="E831" s="787"/>
      <c r="F831" s="787"/>
      <c r="J831" s="488"/>
      <c r="K831" s="497"/>
      <c r="L831" s="497"/>
      <c r="M831" s="497"/>
      <c r="N831" s="498"/>
    </row>
    <row r="832">
      <c r="A832" s="400"/>
      <c r="D832" s="783"/>
      <c r="E832" s="787"/>
      <c r="F832" s="787"/>
      <c r="J832" s="488"/>
      <c r="K832" s="497"/>
      <c r="L832" s="497"/>
      <c r="M832" s="497"/>
      <c r="N832" s="498"/>
    </row>
    <row r="833">
      <c r="A833" s="400"/>
      <c r="D833" s="783"/>
      <c r="E833" s="787"/>
      <c r="F833" s="787"/>
      <c r="J833" s="488"/>
      <c r="K833" s="497"/>
      <c r="L833" s="497"/>
      <c r="M833" s="497"/>
      <c r="N833" s="498"/>
    </row>
    <row r="834">
      <c r="A834" s="400"/>
      <c r="D834" s="783"/>
      <c r="E834" s="787"/>
      <c r="F834" s="787"/>
      <c r="J834" s="488"/>
      <c r="K834" s="497"/>
      <c r="L834" s="497"/>
      <c r="M834" s="497"/>
      <c r="N834" s="498"/>
    </row>
    <row r="835">
      <c r="A835" s="400"/>
      <c r="D835" s="783"/>
      <c r="E835" s="787"/>
      <c r="F835" s="787"/>
      <c r="J835" s="488"/>
      <c r="K835" s="497"/>
      <c r="L835" s="497"/>
      <c r="M835" s="497"/>
      <c r="N835" s="498"/>
    </row>
    <row r="836">
      <c r="A836" s="400"/>
      <c r="D836" s="783"/>
      <c r="E836" s="787"/>
      <c r="F836" s="787"/>
      <c r="J836" s="488"/>
      <c r="K836" s="497"/>
      <c r="L836" s="497"/>
      <c r="M836" s="497"/>
      <c r="N836" s="498"/>
    </row>
    <row r="837">
      <c r="A837" s="400"/>
      <c r="D837" s="783"/>
      <c r="E837" s="787"/>
      <c r="F837" s="787"/>
      <c r="J837" s="488"/>
      <c r="K837" s="497"/>
      <c r="L837" s="497"/>
      <c r="M837" s="497"/>
      <c r="N837" s="498"/>
    </row>
    <row r="838">
      <c r="A838" s="400"/>
      <c r="D838" s="783"/>
      <c r="E838" s="787"/>
      <c r="F838" s="787"/>
      <c r="J838" s="488"/>
      <c r="K838" s="497"/>
      <c r="L838" s="497"/>
      <c r="M838" s="497"/>
      <c r="N838" s="498"/>
    </row>
    <row r="839">
      <c r="A839" s="400"/>
      <c r="D839" s="783"/>
      <c r="E839" s="787"/>
      <c r="F839" s="787"/>
      <c r="J839" s="488"/>
      <c r="K839" s="497"/>
      <c r="L839" s="497"/>
      <c r="M839" s="497"/>
      <c r="N839" s="498"/>
    </row>
    <row r="840">
      <c r="A840" s="400"/>
      <c r="D840" s="783"/>
      <c r="E840" s="787"/>
      <c r="F840" s="787"/>
      <c r="J840" s="488"/>
      <c r="K840" s="497"/>
      <c r="L840" s="497"/>
      <c r="M840" s="497"/>
      <c r="N840" s="498"/>
    </row>
    <row r="841">
      <c r="A841" s="400"/>
      <c r="D841" s="783"/>
      <c r="E841" s="787"/>
      <c r="F841" s="787"/>
      <c r="J841" s="488"/>
      <c r="K841" s="497"/>
      <c r="L841" s="497"/>
      <c r="M841" s="497"/>
      <c r="N841" s="498"/>
    </row>
    <row r="842">
      <c r="A842" s="400"/>
      <c r="D842" s="783"/>
      <c r="E842" s="787"/>
      <c r="F842" s="787"/>
      <c r="J842" s="488"/>
      <c r="K842" s="497"/>
      <c r="L842" s="497"/>
      <c r="M842" s="497"/>
      <c r="N842" s="498"/>
    </row>
    <row r="843">
      <c r="A843" s="400"/>
      <c r="D843" s="783"/>
      <c r="E843" s="787"/>
      <c r="F843" s="787"/>
      <c r="J843" s="488"/>
      <c r="K843" s="497"/>
      <c r="L843" s="497"/>
      <c r="M843" s="497"/>
      <c r="N843" s="498"/>
    </row>
    <row r="844">
      <c r="A844" s="400"/>
      <c r="D844" s="783"/>
      <c r="E844" s="787"/>
      <c r="F844" s="787"/>
      <c r="J844" s="488"/>
      <c r="K844" s="497"/>
      <c r="L844" s="497"/>
      <c r="M844" s="497"/>
      <c r="N844" s="498"/>
    </row>
    <row r="845">
      <c r="A845" s="400"/>
      <c r="D845" s="783"/>
      <c r="E845" s="787"/>
      <c r="F845" s="787"/>
      <c r="J845" s="488"/>
      <c r="K845" s="497"/>
      <c r="L845" s="497"/>
      <c r="M845" s="497"/>
      <c r="N845" s="498"/>
    </row>
    <row r="846">
      <c r="A846" s="400"/>
      <c r="D846" s="783"/>
      <c r="E846" s="787"/>
      <c r="F846" s="787"/>
      <c r="J846" s="488"/>
      <c r="K846" s="497"/>
      <c r="L846" s="497"/>
      <c r="M846" s="497"/>
      <c r="N846" s="498"/>
    </row>
    <row r="847">
      <c r="A847" s="400"/>
      <c r="D847" s="783"/>
      <c r="E847" s="787"/>
      <c r="F847" s="787"/>
      <c r="J847" s="488"/>
      <c r="K847" s="497"/>
      <c r="L847" s="497"/>
      <c r="M847" s="497"/>
      <c r="N847" s="498"/>
    </row>
    <row r="848">
      <c r="A848" s="400"/>
      <c r="D848" s="783"/>
      <c r="E848" s="787"/>
      <c r="F848" s="787"/>
      <c r="J848" s="488"/>
      <c r="K848" s="497"/>
      <c r="L848" s="497"/>
      <c r="M848" s="497"/>
      <c r="N848" s="498"/>
    </row>
    <row r="849">
      <c r="A849" s="400"/>
      <c r="D849" s="783"/>
      <c r="E849" s="787"/>
      <c r="F849" s="787"/>
      <c r="J849" s="488"/>
      <c r="K849" s="497"/>
      <c r="L849" s="497"/>
      <c r="M849" s="497"/>
      <c r="N849" s="498"/>
    </row>
    <row r="850">
      <c r="A850" s="400"/>
      <c r="D850" s="783"/>
      <c r="E850" s="787"/>
      <c r="F850" s="787"/>
      <c r="J850" s="488"/>
      <c r="K850" s="497"/>
      <c r="L850" s="497"/>
      <c r="M850" s="497"/>
      <c r="N850" s="498"/>
    </row>
    <row r="851">
      <c r="A851" s="400"/>
      <c r="D851" s="783"/>
      <c r="E851" s="787"/>
      <c r="F851" s="787"/>
      <c r="J851" s="488"/>
      <c r="K851" s="497"/>
      <c r="L851" s="497"/>
      <c r="M851" s="497"/>
      <c r="N851" s="498"/>
    </row>
    <row r="852">
      <c r="A852" s="400"/>
      <c r="D852" s="783"/>
      <c r="E852" s="787"/>
      <c r="F852" s="787"/>
      <c r="J852" s="488"/>
      <c r="K852" s="497"/>
      <c r="L852" s="497"/>
      <c r="M852" s="497"/>
      <c r="N852" s="498"/>
    </row>
    <row r="853">
      <c r="A853" s="400"/>
      <c r="D853" s="783"/>
      <c r="E853" s="787"/>
      <c r="F853" s="787"/>
      <c r="J853" s="488"/>
      <c r="K853" s="497"/>
      <c r="L853" s="497"/>
      <c r="M853" s="497"/>
      <c r="N853" s="498"/>
    </row>
    <row r="854">
      <c r="A854" s="400"/>
      <c r="D854" s="783"/>
      <c r="E854" s="787"/>
      <c r="F854" s="787"/>
      <c r="J854" s="488"/>
      <c r="K854" s="497"/>
      <c r="L854" s="497"/>
      <c r="M854" s="497"/>
      <c r="N854" s="498"/>
    </row>
    <row r="855">
      <c r="A855" s="400"/>
      <c r="D855" s="783"/>
      <c r="E855" s="787"/>
      <c r="F855" s="787"/>
      <c r="J855" s="488"/>
      <c r="K855" s="497"/>
      <c r="L855" s="497"/>
      <c r="M855" s="497"/>
      <c r="N855" s="498"/>
    </row>
    <row r="856">
      <c r="A856" s="400"/>
      <c r="D856" s="783"/>
      <c r="E856" s="787"/>
      <c r="F856" s="787"/>
      <c r="J856" s="488"/>
      <c r="K856" s="497"/>
      <c r="L856" s="497"/>
      <c r="M856" s="497"/>
      <c r="N856" s="498"/>
    </row>
    <row r="857">
      <c r="A857" s="400"/>
      <c r="D857" s="783"/>
      <c r="E857" s="787"/>
      <c r="F857" s="787"/>
      <c r="J857" s="488"/>
      <c r="K857" s="497"/>
      <c r="L857" s="497"/>
      <c r="M857" s="497"/>
      <c r="N857" s="498"/>
    </row>
    <row r="858">
      <c r="A858" s="400"/>
      <c r="D858" s="783"/>
      <c r="E858" s="787"/>
      <c r="F858" s="787"/>
      <c r="J858" s="488"/>
      <c r="K858" s="497"/>
      <c r="L858" s="497"/>
      <c r="M858" s="497"/>
      <c r="N858" s="498"/>
    </row>
    <row r="859">
      <c r="A859" s="400"/>
      <c r="D859" s="783"/>
      <c r="E859" s="787"/>
      <c r="F859" s="787"/>
      <c r="J859" s="488"/>
      <c r="K859" s="497"/>
      <c r="L859" s="497"/>
      <c r="M859" s="497"/>
      <c r="N859" s="498"/>
    </row>
    <row r="860">
      <c r="A860" s="400"/>
      <c r="D860" s="783"/>
      <c r="E860" s="787"/>
      <c r="F860" s="787"/>
      <c r="J860" s="488"/>
      <c r="K860" s="497"/>
      <c r="L860" s="497"/>
      <c r="M860" s="497"/>
      <c r="N860" s="498"/>
    </row>
    <row r="861">
      <c r="A861" s="400"/>
      <c r="D861" s="783"/>
      <c r="E861" s="787"/>
      <c r="F861" s="787"/>
      <c r="J861" s="488"/>
      <c r="K861" s="497"/>
      <c r="L861" s="497"/>
      <c r="M861" s="497"/>
      <c r="N861" s="498"/>
    </row>
    <row r="862">
      <c r="A862" s="400"/>
      <c r="D862" s="783"/>
      <c r="E862" s="787"/>
      <c r="F862" s="787"/>
      <c r="J862" s="488"/>
      <c r="K862" s="497"/>
      <c r="L862" s="497"/>
      <c r="M862" s="497"/>
      <c r="N862" s="498"/>
    </row>
    <row r="863">
      <c r="A863" s="400"/>
      <c r="D863" s="783"/>
      <c r="E863" s="787"/>
      <c r="F863" s="787"/>
      <c r="J863" s="488"/>
      <c r="K863" s="497"/>
      <c r="L863" s="497"/>
      <c r="M863" s="497"/>
      <c r="N863" s="498"/>
    </row>
    <row r="864">
      <c r="A864" s="400"/>
      <c r="D864" s="783"/>
      <c r="E864" s="787"/>
      <c r="F864" s="787"/>
      <c r="J864" s="488"/>
      <c r="K864" s="497"/>
      <c r="L864" s="497"/>
      <c r="M864" s="497"/>
      <c r="N864" s="498"/>
    </row>
    <row r="865">
      <c r="A865" s="400"/>
      <c r="D865" s="783"/>
      <c r="E865" s="787"/>
      <c r="F865" s="787"/>
      <c r="J865" s="488"/>
      <c r="K865" s="497"/>
      <c r="L865" s="497"/>
      <c r="M865" s="497"/>
      <c r="N865" s="498"/>
    </row>
    <row r="866">
      <c r="A866" s="400"/>
      <c r="D866" s="783"/>
      <c r="E866" s="787"/>
      <c r="F866" s="787"/>
      <c r="J866" s="488"/>
      <c r="K866" s="497"/>
      <c r="L866" s="497"/>
      <c r="M866" s="497"/>
      <c r="N866" s="498"/>
    </row>
    <row r="867">
      <c r="A867" s="400"/>
      <c r="D867" s="783"/>
      <c r="E867" s="787"/>
      <c r="F867" s="787"/>
      <c r="J867" s="488"/>
      <c r="K867" s="497"/>
      <c r="L867" s="497"/>
      <c r="M867" s="497"/>
      <c r="N867" s="498"/>
    </row>
    <row r="868">
      <c r="A868" s="400"/>
      <c r="D868" s="783"/>
      <c r="E868" s="787"/>
      <c r="F868" s="787"/>
      <c r="J868" s="488"/>
      <c r="K868" s="497"/>
      <c r="L868" s="497"/>
      <c r="M868" s="497"/>
      <c r="N868" s="498"/>
    </row>
    <row r="869">
      <c r="A869" s="400"/>
      <c r="D869" s="783"/>
      <c r="E869" s="787"/>
      <c r="F869" s="787"/>
      <c r="J869" s="488"/>
      <c r="K869" s="497"/>
      <c r="L869" s="497"/>
      <c r="M869" s="497"/>
      <c r="N869" s="498"/>
    </row>
    <row r="870">
      <c r="A870" s="400"/>
      <c r="D870" s="783"/>
      <c r="E870" s="787"/>
      <c r="F870" s="787"/>
      <c r="J870" s="488"/>
      <c r="K870" s="497"/>
      <c r="L870" s="497"/>
      <c r="M870" s="497"/>
      <c r="N870" s="498"/>
    </row>
    <row r="871">
      <c r="A871" s="400"/>
      <c r="D871" s="783"/>
      <c r="E871" s="787"/>
      <c r="F871" s="787"/>
      <c r="J871" s="488"/>
      <c r="K871" s="497"/>
      <c r="L871" s="497"/>
      <c r="M871" s="497"/>
      <c r="N871" s="498"/>
    </row>
    <row r="872">
      <c r="A872" s="400"/>
      <c r="D872" s="783"/>
      <c r="E872" s="787"/>
      <c r="F872" s="787"/>
      <c r="J872" s="488"/>
      <c r="K872" s="497"/>
      <c r="L872" s="497"/>
      <c r="M872" s="497"/>
      <c r="N872" s="498"/>
    </row>
    <row r="873">
      <c r="A873" s="400"/>
      <c r="D873" s="783"/>
      <c r="E873" s="787"/>
      <c r="F873" s="787"/>
      <c r="J873" s="488"/>
      <c r="K873" s="497"/>
      <c r="L873" s="497"/>
      <c r="M873" s="497"/>
      <c r="N873" s="498"/>
    </row>
    <row r="874">
      <c r="A874" s="400"/>
      <c r="D874" s="783"/>
      <c r="E874" s="787"/>
      <c r="F874" s="787"/>
      <c r="J874" s="488"/>
      <c r="K874" s="497"/>
      <c r="L874" s="497"/>
      <c r="M874" s="497"/>
      <c r="N874" s="498"/>
    </row>
    <row r="875">
      <c r="A875" s="400"/>
      <c r="D875" s="783"/>
      <c r="E875" s="787"/>
      <c r="F875" s="787"/>
      <c r="J875" s="488"/>
      <c r="K875" s="497"/>
      <c r="L875" s="497"/>
      <c r="M875" s="497"/>
      <c r="N875" s="498"/>
    </row>
    <row r="876">
      <c r="A876" s="400"/>
      <c r="D876" s="783"/>
      <c r="E876" s="787"/>
      <c r="F876" s="787"/>
      <c r="J876" s="488"/>
      <c r="K876" s="497"/>
      <c r="L876" s="497"/>
      <c r="M876" s="497"/>
      <c r="N876" s="498"/>
    </row>
    <row r="877">
      <c r="A877" s="400"/>
      <c r="D877" s="783"/>
      <c r="E877" s="787"/>
      <c r="F877" s="787"/>
      <c r="J877" s="488"/>
      <c r="K877" s="497"/>
      <c r="L877" s="497"/>
      <c r="M877" s="497"/>
      <c r="N877" s="498"/>
    </row>
    <row r="878">
      <c r="A878" s="400"/>
      <c r="D878" s="783"/>
      <c r="E878" s="787"/>
      <c r="F878" s="787"/>
      <c r="J878" s="488"/>
      <c r="K878" s="497"/>
      <c r="L878" s="497"/>
      <c r="M878" s="497"/>
      <c r="N878" s="498"/>
    </row>
    <row r="879">
      <c r="A879" s="400"/>
      <c r="D879" s="783"/>
      <c r="E879" s="787"/>
      <c r="F879" s="787"/>
      <c r="J879" s="488"/>
      <c r="K879" s="497"/>
      <c r="L879" s="497"/>
      <c r="M879" s="497"/>
      <c r="N879" s="498"/>
    </row>
    <row r="880">
      <c r="A880" s="400"/>
      <c r="D880" s="783"/>
      <c r="E880" s="787"/>
      <c r="F880" s="787"/>
      <c r="J880" s="488"/>
      <c r="K880" s="497"/>
      <c r="L880" s="497"/>
      <c r="M880" s="497"/>
      <c r="N880" s="498"/>
    </row>
    <row r="881">
      <c r="A881" s="400"/>
      <c r="D881" s="783"/>
      <c r="E881" s="787"/>
      <c r="F881" s="787"/>
      <c r="J881" s="488"/>
      <c r="K881" s="497"/>
      <c r="L881" s="497"/>
      <c r="M881" s="497"/>
      <c r="N881" s="498"/>
    </row>
    <row r="882">
      <c r="A882" s="400"/>
      <c r="D882" s="783"/>
      <c r="E882" s="787"/>
      <c r="F882" s="787"/>
      <c r="J882" s="488"/>
      <c r="K882" s="497"/>
      <c r="L882" s="497"/>
      <c r="M882" s="497"/>
      <c r="N882" s="498"/>
    </row>
    <row r="883">
      <c r="A883" s="400"/>
      <c r="D883" s="783"/>
      <c r="E883" s="787"/>
      <c r="F883" s="787"/>
      <c r="J883" s="488"/>
      <c r="K883" s="497"/>
      <c r="L883" s="497"/>
      <c r="M883" s="497"/>
      <c r="N883" s="498"/>
    </row>
    <row r="884">
      <c r="A884" s="400"/>
      <c r="D884" s="783"/>
      <c r="E884" s="787"/>
      <c r="F884" s="787"/>
      <c r="J884" s="488"/>
      <c r="K884" s="497"/>
      <c r="L884" s="497"/>
      <c r="M884" s="497"/>
      <c r="N884" s="498"/>
    </row>
    <row r="885">
      <c r="A885" s="400"/>
      <c r="D885" s="783"/>
      <c r="E885" s="787"/>
      <c r="F885" s="787"/>
      <c r="J885" s="488"/>
      <c r="K885" s="497"/>
      <c r="L885" s="497"/>
      <c r="M885" s="497"/>
      <c r="N885" s="498"/>
    </row>
    <row r="886">
      <c r="A886" s="400"/>
      <c r="D886" s="783"/>
      <c r="E886" s="787"/>
      <c r="F886" s="787"/>
      <c r="J886" s="488"/>
      <c r="K886" s="497"/>
      <c r="L886" s="497"/>
      <c r="M886" s="497"/>
      <c r="N886" s="498"/>
    </row>
    <row r="887">
      <c r="A887" s="400"/>
      <c r="D887" s="783"/>
      <c r="E887" s="787"/>
      <c r="F887" s="787"/>
      <c r="J887" s="488"/>
      <c r="K887" s="497"/>
      <c r="L887" s="497"/>
      <c r="M887" s="497"/>
      <c r="N887" s="498"/>
    </row>
    <row r="888">
      <c r="A888" s="400"/>
      <c r="D888" s="783"/>
      <c r="E888" s="787"/>
      <c r="F888" s="787"/>
      <c r="J888" s="488"/>
      <c r="K888" s="497"/>
      <c r="L888" s="497"/>
      <c r="M888" s="497"/>
      <c r="N888" s="498"/>
    </row>
    <row r="889">
      <c r="A889" s="400"/>
      <c r="D889" s="783"/>
      <c r="E889" s="787"/>
      <c r="F889" s="787"/>
      <c r="J889" s="488"/>
      <c r="K889" s="497"/>
      <c r="L889" s="497"/>
      <c r="M889" s="497"/>
      <c r="N889" s="498"/>
    </row>
    <row r="890">
      <c r="A890" s="400"/>
      <c r="D890" s="783"/>
      <c r="E890" s="787"/>
      <c r="F890" s="787"/>
      <c r="J890" s="488"/>
      <c r="K890" s="497"/>
      <c r="L890" s="497"/>
      <c r="M890" s="497"/>
      <c r="N890" s="498"/>
    </row>
    <row r="891">
      <c r="A891" s="400"/>
      <c r="D891" s="783"/>
      <c r="E891" s="787"/>
      <c r="F891" s="787"/>
      <c r="J891" s="488"/>
      <c r="K891" s="497"/>
      <c r="L891" s="497"/>
      <c r="M891" s="497"/>
      <c r="N891" s="498"/>
    </row>
    <row r="892">
      <c r="A892" s="400"/>
      <c r="D892" s="783"/>
      <c r="E892" s="787"/>
      <c r="F892" s="787"/>
      <c r="J892" s="488"/>
      <c r="K892" s="497"/>
      <c r="L892" s="497"/>
      <c r="M892" s="497"/>
      <c r="N892" s="498"/>
    </row>
    <row r="893">
      <c r="A893" s="400"/>
      <c r="D893" s="783"/>
      <c r="E893" s="787"/>
      <c r="F893" s="787"/>
      <c r="J893" s="488"/>
      <c r="K893" s="497"/>
      <c r="L893" s="497"/>
      <c r="M893" s="497"/>
      <c r="N893" s="498"/>
    </row>
    <row r="894">
      <c r="A894" s="400"/>
      <c r="D894" s="783"/>
      <c r="E894" s="787"/>
      <c r="F894" s="787"/>
      <c r="J894" s="488"/>
      <c r="K894" s="497"/>
      <c r="L894" s="497"/>
      <c r="M894" s="497"/>
      <c r="N894" s="498"/>
    </row>
    <row r="895">
      <c r="A895" s="400"/>
      <c r="D895" s="783"/>
      <c r="E895" s="787"/>
      <c r="F895" s="787"/>
      <c r="J895" s="488"/>
      <c r="K895" s="497"/>
      <c r="L895" s="497"/>
      <c r="M895" s="497"/>
      <c r="N895" s="498"/>
    </row>
    <row r="896">
      <c r="A896" s="400"/>
      <c r="D896" s="783"/>
      <c r="E896" s="787"/>
      <c r="F896" s="787"/>
      <c r="J896" s="488"/>
      <c r="K896" s="497"/>
      <c r="L896" s="497"/>
      <c r="M896" s="497"/>
      <c r="N896" s="498"/>
    </row>
    <row r="897">
      <c r="A897" s="400"/>
      <c r="D897" s="783"/>
      <c r="E897" s="787"/>
      <c r="F897" s="787"/>
      <c r="J897" s="488"/>
      <c r="K897" s="497"/>
      <c r="L897" s="497"/>
      <c r="M897" s="497"/>
      <c r="N897" s="498"/>
    </row>
    <row r="898">
      <c r="A898" s="400"/>
      <c r="D898" s="783"/>
      <c r="E898" s="787"/>
      <c r="F898" s="787"/>
      <c r="J898" s="488"/>
      <c r="K898" s="497"/>
      <c r="L898" s="497"/>
      <c r="M898" s="497"/>
      <c r="N898" s="498"/>
    </row>
    <row r="899">
      <c r="A899" s="400"/>
      <c r="D899" s="783"/>
      <c r="E899" s="787"/>
      <c r="F899" s="787"/>
      <c r="J899" s="488"/>
      <c r="K899" s="497"/>
      <c r="L899" s="497"/>
      <c r="M899" s="497"/>
      <c r="N899" s="498"/>
    </row>
    <row r="900">
      <c r="A900" s="400"/>
      <c r="D900" s="783"/>
      <c r="E900" s="787"/>
      <c r="F900" s="787"/>
      <c r="J900" s="488"/>
      <c r="K900" s="497"/>
      <c r="L900" s="497"/>
      <c r="M900" s="497"/>
      <c r="N900" s="498"/>
    </row>
    <row r="901">
      <c r="A901" s="400"/>
      <c r="D901" s="783"/>
      <c r="E901" s="787"/>
      <c r="F901" s="787"/>
      <c r="J901" s="488"/>
      <c r="K901" s="497"/>
      <c r="L901" s="497"/>
      <c r="M901" s="497"/>
      <c r="N901" s="498"/>
    </row>
    <row r="902">
      <c r="A902" s="400"/>
      <c r="D902" s="783"/>
      <c r="E902" s="787"/>
      <c r="F902" s="787"/>
      <c r="J902" s="488"/>
      <c r="K902" s="497"/>
      <c r="L902" s="497"/>
      <c r="M902" s="497"/>
      <c r="N902" s="498"/>
    </row>
    <row r="903">
      <c r="A903" s="400"/>
      <c r="D903" s="783"/>
      <c r="E903" s="787"/>
      <c r="F903" s="787"/>
      <c r="J903" s="488"/>
      <c r="K903" s="497"/>
      <c r="L903" s="497"/>
      <c r="M903" s="497"/>
      <c r="N903" s="498"/>
    </row>
    <row r="904">
      <c r="A904" s="400"/>
      <c r="D904" s="783"/>
      <c r="E904" s="787"/>
      <c r="F904" s="787"/>
      <c r="J904" s="488"/>
      <c r="K904" s="497"/>
      <c r="L904" s="497"/>
      <c r="M904" s="497"/>
      <c r="N904" s="498"/>
    </row>
    <row r="905">
      <c r="A905" s="400"/>
      <c r="D905" s="783"/>
      <c r="E905" s="787"/>
      <c r="F905" s="787"/>
      <c r="J905" s="488"/>
      <c r="K905" s="497"/>
      <c r="L905" s="497"/>
      <c r="M905" s="497"/>
      <c r="N905" s="498"/>
    </row>
    <row r="906">
      <c r="A906" s="400"/>
      <c r="D906" s="783"/>
      <c r="E906" s="787"/>
      <c r="F906" s="787"/>
      <c r="J906" s="488"/>
      <c r="K906" s="497"/>
      <c r="L906" s="497"/>
      <c r="M906" s="497"/>
      <c r="N906" s="498"/>
    </row>
    <row r="907">
      <c r="A907" s="400"/>
      <c r="D907" s="783"/>
      <c r="E907" s="787"/>
      <c r="F907" s="787"/>
      <c r="J907" s="488"/>
      <c r="K907" s="497"/>
      <c r="L907" s="497"/>
      <c r="M907" s="497"/>
      <c r="N907" s="498"/>
    </row>
    <row r="908">
      <c r="A908" s="400"/>
      <c r="D908" s="783"/>
      <c r="E908" s="787"/>
      <c r="F908" s="787"/>
      <c r="J908" s="488"/>
      <c r="K908" s="497"/>
      <c r="L908" s="497"/>
      <c r="M908" s="497"/>
      <c r="N908" s="498"/>
    </row>
    <row r="909">
      <c r="A909" s="400"/>
      <c r="D909" s="783"/>
      <c r="E909" s="787"/>
      <c r="F909" s="787"/>
      <c r="J909" s="488"/>
      <c r="K909" s="497"/>
      <c r="L909" s="497"/>
      <c r="M909" s="497"/>
      <c r="N909" s="498"/>
    </row>
    <row r="910">
      <c r="A910" s="400"/>
      <c r="D910" s="783"/>
      <c r="E910" s="787"/>
      <c r="F910" s="787"/>
      <c r="J910" s="488"/>
      <c r="K910" s="497"/>
      <c r="L910" s="497"/>
      <c r="M910" s="497"/>
      <c r="N910" s="498"/>
    </row>
    <row r="911">
      <c r="A911" s="400"/>
      <c r="D911" s="783"/>
      <c r="E911" s="787"/>
      <c r="F911" s="787"/>
      <c r="J911" s="488"/>
      <c r="K911" s="497"/>
      <c r="L911" s="497"/>
      <c r="M911" s="497"/>
      <c r="N911" s="498"/>
    </row>
    <row r="912">
      <c r="A912" s="400"/>
      <c r="D912" s="783"/>
      <c r="E912" s="787"/>
      <c r="F912" s="787"/>
      <c r="J912" s="488"/>
      <c r="K912" s="497"/>
      <c r="L912" s="497"/>
      <c r="M912" s="497"/>
      <c r="N912" s="498"/>
    </row>
    <row r="913">
      <c r="A913" s="400"/>
      <c r="D913" s="783"/>
      <c r="E913" s="787"/>
      <c r="F913" s="787"/>
      <c r="J913" s="488"/>
      <c r="K913" s="497"/>
      <c r="L913" s="497"/>
      <c r="M913" s="497"/>
      <c r="N913" s="498"/>
    </row>
    <row r="914">
      <c r="A914" s="400"/>
      <c r="D914" s="783"/>
      <c r="E914" s="787"/>
      <c r="F914" s="787"/>
      <c r="J914" s="488"/>
      <c r="K914" s="497"/>
      <c r="L914" s="497"/>
      <c r="M914" s="497"/>
      <c r="N914" s="498"/>
    </row>
    <row r="915">
      <c r="A915" s="400"/>
      <c r="D915" s="783"/>
      <c r="E915" s="787"/>
      <c r="F915" s="787"/>
      <c r="J915" s="488"/>
      <c r="K915" s="497"/>
      <c r="L915" s="497"/>
      <c r="M915" s="497"/>
      <c r="N915" s="498"/>
    </row>
    <row r="916">
      <c r="A916" s="400"/>
      <c r="D916" s="783"/>
      <c r="E916" s="787"/>
      <c r="F916" s="787"/>
      <c r="J916" s="488"/>
      <c r="K916" s="497"/>
      <c r="L916" s="497"/>
      <c r="M916" s="497"/>
      <c r="N916" s="498"/>
    </row>
    <row r="917">
      <c r="A917" s="400"/>
      <c r="D917" s="783"/>
      <c r="E917" s="787"/>
      <c r="F917" s="787"/>
      <c r="J917" s="488"/>
      <c r="K917" s="497"/>
      <c r="L917" s="497"/>
      <c r="M917" s="497"/>
      <c r="N917" s="498"/>
    </row>
    <row r="918">
      <c r="A918" s="400"/>
      <c r="D918" s="783"/>
      <c r="E918" s="787"/>
      <c r="F918" s="787"/>
      <c r="J918" s="488"/>
      <c r="K918" s="497"/>
      <c r="L918" s="497"/>
      <c r="M918" s="497"/>
      <c r="N918" s="498"/>
    </row>
    <row r="919">
      <c r="A919" s="400"/>
      <c r="D919" s="783"/>
      <c r="E919" s="787"/>
      <c r="F919" s="787"/>
      <c r="J919" s="488"/>
      <c r="K919" s="497"/>
      <c r="L919" s="497"/>
      <c r="M919" s="497"/>
      <c r="N919" s="498"/>
    </row>
    <row r="920">
      <c r="A920" s="400"/>
      <c r="D920" s="783"/>
      <c r="E920" s="787"/>
      <c r="F920" s="787"/>
      <c r="J920" s="488"/>
      <c r="K920" s="497"/>
      <c r="L920" s="497"/>
      <c r="M920" s="497"/>
      <c r="N920" s="498"/>
    </row>
    <row r="921">
      <c r="A921" s="400"/>
      <c r="D921" s="783"/>
      <c r="E921" s="787"/>
      <c r="F921" s="787"/>
      <c r="J921" s="488"/>
      <c r="K921" s="497"/>
      <c r="L921" s="497"/>
      <c r="M921" s="497"/>
      <c r="N921" s="498"/>
    </row>
    <row r="922">
      <c r="A922" s="400"/>
      <c r="D922" s="783"/>
      <c r="E922" s="787"/>
      <c r="F922" s="787"/>
      <c r="J922" s="488"/>
      <c r="K922" s="497"/>
      <c r="L922" s="497"/>
      <c r="M922" s="497"/>
      <c r="N922" s="498"/>
    </row>
    <row r="923">
      <c r="A923" s="400"/>
      <c r="D923" s="783"/>
      <c r="E923" s="787"/>
      <c r="F923" s="787"/>
      <c r="J923" s="488"/>
      <c r="K923" s="497"/>
      <c r="L923" s="497"/>
      <c r="M923" s="497"/>
      <c r="N923" s="498"/>
    </row>
    <row r="924">
      <c r="A924" s="400"/>
      <c r="D924" s="783"/>
      <c r="E924" s="787"/>
      <c r="F924" s="787"/>
      <c r="J924" s="488"/>
      <c r="K924" s="497"/>
      <c r="L924" s="497"/>
      <c r="M924" s="497"/>
      <c r="N924" s="498"/>
    </row>
    <row r="925">
      <c r="A925" s="400"/>
      <c r="D925" s="783"/>
      <c r="E925" s="787"/>
      <c r="F925" s="787"/>
      <c r="J925" s="488"/>
      <c r="K925" s="497"/>
      <c r="L925" s="497"/>
      <c r="M925" s="497"/>
      <c r="N925" s="498"/>
    </row>
    <row r="926">
      <c r="A926" s="400"/>
      <c r="D926" s="783"/>
      <c r="E926" s="787"/>
      <c r="F926" s="787"/>
      <c r="J926" s="488"/>
      <c r="K926" s="497"/>
      <c r="L926" s="497"/>
      <c r="M926" s="497"/>
      <c r="N926" s="498"/>
    </row>
    <row r="927">
      <c r="A927" s="400"/>
      <c r="D927" s="783"/>
      <c r="E927" s="787"/>
      <c r="F927" s="787"/>
      <c r="J927" s="488"/>
      <c r="K927" s="497"/>
      <c r="L927" s="497"/>
      <c r="M927" s="497"/>
      <c r="N927" s="498"/>
    </row>
    <row r="928">
      <c r="A928" s="400"/>
      <c r="D928" s="783"/>
      <c r="E928" s="787"/>
      <c r="F928" s="787"/>
      <c r="J928" s="488"/>
      <c r="K928" s="497"/>
      <c r="L928" s="497"/>
      <c r="M928" s="497"/>
      <c r="N928" s="498"/>
    </row>
    <row r="929">
      <c r="A929" s="400"/>
      <c r="D929" s="783"/>
      <c r="E929" s="787"/>
      <c r="F929" s="787"/>
      <c r="J929" s="488"/>
      <c r="K929" s="497"/>
      <c r="L929" s="497"/>
      <c r="M929" s="497"/>
      <c r="N929" s="498"/>
    </row>
    <row r="930">
      <c r="A930" s="400"/>
      <c r="D930" s="783"/>
      <c r="E930" s="787"/>
      <c r="F930" s="787"/>
      <c r="J930" s="488"/>
      <c r="K930" s="497"/>
      <c r="L930" s="497"/>
      <c r="M930" s="497"/>
      <c r="N930" s="498"/>
    </row>
    <row r="931">
      <c r="A931" s="400"/>
      <c r="D931" s="783"/>
      <c r="E931" s="787"/>
      <c r="F931" s="787"/>
      <c r="J931" s="488"/>
      <c r="K931" s="497"/>
      <c r="L931" s="497"/>
      <c r="M931" s="497"/>
      <c r="N931" s="498"/>
    </row>
    <row r="932">
      <c r="A932" s="400"/>
      <c r="D932" s="783"/>
      <c r="E932" s="787"/>
      <c r="F932" s="787"/>
      <c r="J932" s="488"/>
      <c r="K932" s="497"/>
      <c r="L932" s="497"/>
      <c r="M932" s="497"/>
      <c r="N932" s="498"/>
    </row>
    <row r="933">
      <c r="A933" s="400"/>
      <c r="D933" s="783"/>
      <c r="E933" s="787"/>
      <c r="F933" s="787"/>
      <c r="J933" s="488"/>
      <c r="K933" s="497"/>
      <c r="L933" s="497"/>
      <c r="M933" s="497"/>
      <c r="N933" s="498"/>
    </row>
    <row r="934">
      <c r="A934" s="400"/>
      <c r="D934" s="783"/>
      <c r="E934" s="787"/>
      <c r="F934" s="787"/>
      <c r="J934" s="488"/>
      <c r="K934" s="497"/>
      <c r="L934" s="497"/>
      <c r="M934" s="497"/>
      <c r="N934" s="498"/>
    </row>
    <row r="935">
      <c r="A935" s="400"/>
      <c r="D935" s="783"/>
      <c r="E935" s="787"/>
      <c r="F935" s="787"/>
      <c r="J935" s="488"/>
      <c r="K935" s="497"/>
      <c r="L935" s="497"/>
      <c r="M935" s="497"/>
      <c r="N935" s="498"/>
    </row>
    <row r="936">
      <c r="A936" s="400"/>
      <c r="D936" s="783"/>
      <c r="E936" s="787"/>
      <c r="F936" s="787"/>
      <c r="J936" s="488"/>
      <c r="K936" s="497"/>
      <c r="L936" s="497"/>
      <c r="M936" s="497"/>
      <c r="N936" s="498"/>
    </row>
    <row r="937">
      <c r="A937" s="400"/>
      <c r="D937" s="783"/>
      <c r="E937" s="787"/>
      <c r="F937" s="787"/>
      <c r="J937" s="488"/>
      <c r="K937" s="497"/>
      <c r="L937" s="497"/>
      <c r="M937" s="497"/>
      <c r="N937" s="498"/>
    </row>
    <row r="938">
      <c r="A938" s="400"/>
      <c r="D938" s="783"/>
      <c r="E938" s="787"/>
      <c r="F938" s="787"/>
      <c r="J938" s="488"/>
      <c r="K938" s="497"/>
      <c r="L938" s="497"/>
      <c r="M938" s="497"/>
      <c r="N938" s="498"/>
    </row>
    <row r="939">
      <c r="A939" s="400"/>
      <c r="D939" s="783"/>
      <c r="E939" s="787"/>
      <c r="F939" s="787"/>
      <c r="J939" s="488"/>
      <c r="K939" s="497"/>
      <c r="L939" s="497"/>
      <c r="M939" s="497"/>
      <c r="N939" s="498"/>
    </row>
    <row r="940">
      <c r="A940" s="400"/>
      <c r="D940" s="783"/>
      <c r="E940" s="787"/>
      <c r="F940" s="787"/>
      <c r="J940" s="488"/>
      <c r="K940" s="497"/>
      <c r="L940" s="497"/>
      <c r="M940" s="497"/>
      <c r="N940" s="498"/>
    </row>
    <row r="941">
      <c r="A941" s="400"/>
      <c r="D941" s="783"/>
      <c r="E941" s="787"/>
      <c r="F941" s="787"/>
      <c r="J941" s="488"/>
      <c r="K941" s="497"/>
      <c r="L941" s="497"/>
      <c r="M941" s="497"/>
      <c r="N941" s="498"/>
    </row>
    <row r="942">
      <c r="A942" s="400"/>
      <c r="D942" s="783"/>
      <c r="E942" s="787"/>
      <c r="F942" s="787"/>
      <c r="J942" s="488"/>
      <c r="K942" s="497"/>
      <c r="L942" s="497"/>
      <c r="M942" s="497"/>
      <c r="N942" s="498"/>
    </row>
    <row r="943">
      <c r="A943" s="400"/>
      <c r="D943" s="783"/>
      <c r="E943" s="787"/>
      <c r="F943" s="787"/>
      <c r="J943" s="488"/>
      <c r="K943" s="497"/>
      <c r="L943" s="497"/>
      <c r="M943" s="497"/>
      <c r="N943" s="498"/>
    </row>
    <row r="944">
      <c r="A944" s="400"/>
      <c r="D944" s="783"/>
      <c r="E944" s="787"/>
      <c r="F944" s="787"/>
      <c r="J944" s="488"/>
      <c r="K944" s="497"/>
      <c r="L944" s="497"/>
      <c r="M944" s="497"/>
      <c r="N944" s="498"/>
    </row>
    <row r="945">
      <c r="A945" s="400"/>
      <c r="D945" s="783"/>
      <c r="E945" s="787"/>
      <c r="F945" s="787"/>
      <c r="J945" s="488"/>
      <c r="K945" s="497"/>
      <c r="L945" s="497"/>
      <c r="M945" s="497"/>
      <c r="N945" s="498"/>
    </row>
    <row r="946">
      <c r="A946" s="400"/>
      <c r="D946" s="783"/>
      <c r="E946" s="787"/>
      <c r="F946" s="787"/>
      <c r="J946" s="488"/>
      <c r="K946" s="497"/>
      <c r="L946" s="497"/>
      <c r="M946" s="497"/>
      <c r="N946" s="498"/>
    </row>
    <row r="947">
      <c r="A947" s="400"/>
      <c r="D947" s="783"/>
      <c r="E947" s="787"/>
      <c r="F947" s="787"/>
      <c r="J947" s="488"/>
      <c r="K947" s="497"/>
      <c r="L947" s="497"/>
      <c r="M947" s="497"/>
      <c r="N947" s="498"/>
    </row>
    <row r="948">
      <c r="A948" s="400"/>
      <c r="D948" s="783"/>
      <c r="E948" s="787"/>
      <c r="F948" s="787"/>
      <c r="J948" s="488"/>
      <c r="K948" s="497"/>
      <c r="L948" s="497"/>
      <c r="M948" s="497"/>
      <c r="N948" s="498"/>
    </row>
    <row r="949">
      <c r="A949" s="400"/>
      <c r="D949" s="783"/>
      <c r="E949" s="787"/>
      <c r="F949" s="787"/>
      <c r="J949" s="488"/>
      <c r="K949" s="497"/>
      <c r="L949" s="497"/>
      <c r="M949" s="497"/>
      <c r="N949" s="498"/>
    </row>
    <row r="950">
      <c r="A950" s="400"/>
      <c r="D950" s="783"/>
      <c r="E950" s="787"/>
      <c r="F950" s="787"/>
      <c r="J950" s="488"/>
      <c r="K950" s="497"/>
      <c r="L950" s="497"/>
      <c r="M950" s="497"/>
      <c r="N950" s="498"/>
    </row>
    <row r="951">
      <c r="A951" s="400"/>
      <c r="D951" s="783"/>
      <c r="E951" s="787"/>
      <c r="F951" s="787"/>
      <c r="J951" s="488"/>
      <c r="K951" s="497"/>
      <c r="L951" s="497"/>
      <c r="M951" s="497"/>
      <c r="N951" s="498"/>
    </row>
    <row r="952">
      <c r="A952" s="400"/>
      <c r="D952" s="783"/>
      <c r="E952" s="787"/>
      <c r="F952" s="787"/>
      <c r="J952" s="488"/>
      <c r="K952" s="497"/>
      <c r="L952" s="497"/>
      <c r="M952" s="497"/>
      <c r="N952" s="498"/>
    </row>
    <row r="953">
      <c r="A953" s="400"/>
      <c r="D953" s="783"/>
      <c r="E953" s="787"/>
      <c r="F953" s="787"/>
      <c r="J953" s="488"/>
      <c r="K953" s="497"/>
      <c r="L953" s="497"/>
      <c r="M953" s="497"/>
      <c r="N953" s="498"/>
    </row>
    <row r="954">
      <c r="A954" s="400"/>
      <c r="D954" s="783"/>
      <c r="E954" s="787"/>
      <c r="F954" s="787"/>
      <c r="J954" s="488"/>
      <c r="K954" s="497"/>
      <c r="L954" s="497"/>
      <c r="M954" s="497"/>
      <c r="N954" s="498"/>
    </row>
    <row r="955">
      <c r="A955" s="400"/>
      <c r="D955" s="783"/>
      <c r="E955" s="787"/>
      <c r="F955" s="787"/>
      <c r="J955" s="488"/>
      <c r="K955" s="497"/>
      <c r="L955" s="497"/>
      <c r="M955" s="497"/>
      <c r="N955" s="498"/>
    </row>
    <row r="956">
      <c r="A956" s="400"/>
      <c r="D956" s="783"/>
      <c r="E956" s="787"/>
      <c r="F956" s="787"/>
      <c r="J956" s="488"/>
      <c r="K956" s="497"/>
      <c r="L956" s="497"/>
      <c r="M956" s="497"/>
      <c r="N956" s="498"/>
    </row>
    <row r="957">
      <c r="A957" s="400"/>
      <c r="D957" s="783"/>
      <c r="E957" s="787"/>
      <c r="F957" s="787"/>
      <c r="J957" s="488"/>
      <c r="K957" s="497"/>
      <c r="L957" s="497"/>
      <c r="M957" s="497"/>
      <c r="N957" s="498"/>
    </row>
    <row r="958">
      <c r="A958" s="400"/>
      <c r="D958" s="783"/>
      <c r="E958" s="787"/>
      <c r="F958" s="787"/>
      <c r="J958" s="488"/>
      <c r="K958" s="497"/>
      <c r="L958" s="497"/>
      <c r="M958" s="497"/>
      <c r="N958" s="498"/>
    </row>
    <row r="959">
      <c r="A959" s="400"/>
      <c r="D959" s="783"/>
      <c r="E959" s="787"/>
      <c r="F959" s="787"/>
      <c r="J959" s="488"/>
      <c r="K959" s="497"/>
      <c r="L959" s="497"/>
      <c r="M959" s="497"/>
      <c r="N959" s="498"/>
    </row>
    <row r="960">
      <c r="A960" s="400"/>
      <c r="D960" s="783"/>
      <c r="E960" s="787"/>
      <c r="F960" s="787"/>
      <c r="J960" s="488"/>
      <c r="K960" s="497"/>
      <c r="L960" s="497"/>
      <c r="M960" s="497"/>
      <c r="N960" s="498"/>
    </row>
    <row r="961">
      <c r="A961" s="400"/>
      <c r="D961" s="783"/>
      <c r="E961" s="787"/>
      <c r="F961" s="787"/>
      <c r="J961" s="488"/>
      <c r="K961" s="497"/>
      <c r="L961" s="497"/>
      <c r="M961" s="497"/>
      <c r="N961" s="498"/>
    </row>
    <row r="962">
      <c r="A962" s="400"/>
      <c r="D962" s="783"/>
      <c r="E962" s="787"/>
      <c r="F962" s="787"/>
      <c r="J962" s="488"/>
      <c r="K962" s="497"/>
      <c r="L962" s="497"/>
      <c r="M962" s="497"/>
      <c r="N962" s="498"/>
    </row>
    <row r="963">
      <c r="A963" s="400"/>
      <c r="D963" s="783"/>
      <c r="E963" s="787"/>
      <c r="F963" s="787"/>
      <c r="J963" s="488"/>
      <c r="K963" s="497"/>
      <c r="L963" s="497"/>
      <c r="M963" s="497"/>
      <c r="N963" s="498"/>
    </row>
    <row r="964">
      <c r="A964" s="400"/>
      <c r="D964" s="783"/>
      <c r="E964" s="787"/>
      <c r="F964" s="787"/>
      <c r="J964" s="488"/>
      <c r="K964" s="497"/>
      <c r="L964" s="497"/>
      <c r="M964" s="497"/>
      <c r="N964" s="498"/>
    </row>
    <row r="965">
      <c r="A965" s="400"/>
      <c r="D965" s="783"/>
      <c r="E965" s="787"/>
      <c r="F965" s="787"/>
      <c r="J965" s="488"/>
      <c r="K965" s="497"/>
      <c r="L965" s="497"/>
      <c r="M965" s="497"/>
      <c r="N965" s="498"/>
    </row>
    <row r="966">
      <c r="A966" s="400"/>
      <c r="D966" s="783"/>
      <c r="E966" s="787"/>
      <c r="F966" s="787"/>
      <c r="J966" s="488"/>
      <c r="K966" s="497"/>
      <c r="L966" s="497"/>
      <c r="M966" s="497"/>
      <c r="N966" s="498"/>
    </row>
    <row r="967">
      <c r="A967" s="400"/>
      <c r="D967" s="783"/>
      <c r="E967" s="787"/>
      <c r="F967" s="787"/>
      <c r="J967" s="488"/>
      <c r="K967" s="497"/>
      <c r="L967" s="497"/>
      <c r="M967" s="497"/>
      <c r="N967" s="498"/>
    </row>
    <row r="968">
      <c r="A968" s="400"/>
      <c r="D968" s="783"/>
      <c r="E968" s="787"/>
      <c r="F968" s="787"/>
      <c r="J968" s="488"/>
      <c r="K968" s="497"/>
      <c r="L968" s="497"/>
      <c r="M968" s="497"/>
      <c r="N968" s="498"/>
    </row>
    <row r="969">
      <c r="A969" s="400"/>
      <c r="D969" s="783"/>
      <c r="E969" s="787"/>
      <c r="F969" s="787"/>
      <c r="J969" s="488"/>
      <c r="K969" s="497"/>
      <c r="L969" s="497"/>
      <c r="M969" s="497"/>
      <c r="N969" s="498"/>
    </row>
    <row r="970">
      <c r="A970" s="400"/>
      <c r="D970" s="783"/>
      <c r="E970" s="787"/>
      <c r="F970" s="787"/>
      <c r="J970" s="488"/>
      <c r="K970" s="497"/>
      <c r="L970" s="497"/>
      <c r="M970" s="497"/>
      <c r="N970" s="498"/>
    </row>
    <row r="971">
      <c r="A971" s="400"/>
      <c r="D971" s="783"/>
      <c r="E971" s="787"/>
      <c r="F971" s="787"/>
      <c r="J971" s="488"/>
      <c r="K971" s="497"/>
      <c r="L971" s="497"/>
      <c r="M971" s="497"/>
      <c r="N971" s="498"/>
    </row>
    <row r="972">
      <c r="A972" s="400"/>
      <c r="D972" s="783"/>
      <c r="E972" s="787"/>
      <c r="F972" s="787"/>
      <c r="J972" s="488"/>
      <c r="K972" s="497"/>
      <c r="L972" s="497"/>
      <c r="M972" s="497"/>
      <c r="N972" s="498"/>
    </row>
    <row r="973">
      <c r="A973" s="400"/>
      <c r="D973" s="783"/>
      <c r="E973" s="787"/>
      <c r="F973" s="787"/>
      <c r="J973" s="488"/>
      <c r="K973" s="497"/>
      <c r="L973" s="497"/>
      <c r="M973" s="497"/>
      <c r="N973" s="498"/>
    </row>
    <row r="974">
      <c r="A974" s="400"/>
      <c r="D974" s="783"/>
      <c r="E974" s="787"/>
      <c r="F974" s="787"/>
      <c r="J974" s="488"/>
      <c r="K974" s="497"/>
      <c r="L974" s="497"/>
      <c r="M974" s="497"/>
      <c r="N974" s="498"/>
    </row>
    <row r="975">
      <c r="A975" s="400"/>
      <c r="D975" s="783"/>
      <c r="E975" s="787"/>
      <c r="F975" s="787"/>
      <c r="J975" s="488"/>
      <c r="K975" s="497"/>
      <c r="L975" s="497"/>
      <c r="M975" s="497"/>
      <c r="N975" s="498"/>
    </row>
    <row r="976">
      <c r="A976" s="400"/>
      <c r="D976" s="783"/>
      <c r="E976" s="787"/>
      <c r="F976" s="787"/>
      <c r="J976" s="488"/>
      <c r="K976" s="497"/>
      <c r="L976" s="497"/>
      <c r="M976" s="497"/>
      <c r="N976" s="498"/>
    </row>
    <row r="977">
      <c r="A977" s="400"/>
      <c r="D977" s="783"/>
      <c r="E977" s="787"/>
      <c r="F977" s="787"/>
      <c r="J977" s="488"/>
      <c r="K977" s="497"/>
      <c r="L977" s="497"/>
      <c r="M977" s="497"/>
      <c r="N977" s="498"/>
    </row>
    <row r="978">
      <c r="A978" s="400"/>
      <c r="D978" s="783"/>
      <c r="E978" s="787"/>
      <c r="F978" s="787"/>
      <c r="J978" s="488"/>
      <c r="K978" s="497"/>
      <c r="L978" s="497"/>
      <c r="M978" s="497"/>
      <c r="N978" s="498"/>
    </row>
    <row r="979">
      <c r="A979" s="400"/>
      <c r="D979" s="783"/>
      <c r="E979" s="787"/>
      <c r="F979" s="787"/>
      <c r="J979" s="488"/>
      <c r="K979" s="497"/>
      <c r="L979" s="497"/>
      <c r="M979" s="497"/>
      <c r="N979" s="498"/>
    </row>
    <row r="980">
      <c r="A980" s="400"/>
      <c r="D980" s="783"/>
      <c r="E980" s="787"/>
      <c r="F980" s="787"/>
      <c r="J980" s="488"/>
      <c r="K980" s="497"/>
      <c r="L980" s="497"/>
      <c r="M980" s="497"/>
      <c r="N980" s="498"/>
    </row>
    <row r="981">
      <c r="A981" s="400"/>
      <c r="D981" s="783"/>
      <c r="E981" s="787"/>
      <c r="F981" s="787"/>
      <c r="J981" s="488"/>
      <c r="K981" s="497"/>
      <c r="L981" s="497"/>
      <c r="M981" s="497"/>
      <c r="N981" s="498"/>
    </row>
    <row r="982">
      <c r="A982" s="400"/>
      <c r="D982" s="783"/>
      <c r="E982" s="787"/>
      <c r="F982" s="787"/>
      <c r="J982" s="488"/>
      <c r="K982" s="497"/>
      <c r="L982" s="497"/>
      <c r="M982" s="497"/>
      <c r="N982" s="498"/>
    </row>
    <row r="983">
      <c r="A983" s="400"/>
      <c r="D983" s="783"/>
      <c r="E983" s="787"/>
      <c r="F983" s="787"/>
      <c r="J983" s="488"/>
      <c r="K983" s="497"/>
      <c r="L983" s="497"/>
      <c r="M983" s="497"/>
      <c r="N983" s="498"/>
    </row>
    <row r="984">
      <c r="A984" s="400"/>
      <c r="D984" s="783"/>
      <c r="E984" s="787"/>
      <c r="F984" s="787"/>
      <c r="J984" s="488"/>
      <c r="K984" s="497"/>
      <c r="L984" s="497"/>
      <c r="M984" s="497"/>
      <c r="N984" s="498"/>
    </row>
    <row r="985">
      <c r="A985" s="400"/>
      <c r="D985" s="783"/>
      <c r="E985" s="787"/>
      <c r="F985" s="787"/>
      <c r="J985" s="488"/>
      <c r="K985" s="497"/>
      <c r="L985" s="497"/>
      <c r="M985" s="497"/>
      <c r="N985" s="498"/>
    </row>
    <row r="986">
      <c r="A986" s="400"/>
      <c r="D986" s="783"/>
      <c r="E986" s="787"/>
      <c r="F986" s="787"/>
      <c r="J986" s="488"/>
      <c r="K986" s="497"/>
      <c r="L986" s="497"/>
      <c r="M986" s="497"/>
      <c r="N986" s="498"/>
    </row>
    <row r="987">
      <c r="A987" s="400"/>
      <c r="D987" s="783"/>
      <c r="E987" s="787"/>
      <c r="F987" s="787"/>
      <c r="J987" s="488"/>
      <c r="K987" s="497"/>
      <c r="L987" s="497"/>
      <c r="M987" s="497"/>
      <c r="N987" s="498"/>
    </row>
    <row r="988">
      <c r="A988" s="400"/>
      <c r="D988" s="783"/>
      <c r="E988" s="787"/>
      <c r="F988" s="787"/>
      <c r="J988" s="488"/>
      <c r="K988" s="497"/>
      <c r="L988" s="497"/>
      <c r="M988" s="497"/>
      <c r="N988" s="498"/>
    </row>
    <row r="989">
      <c r="A989" s="400"/>
      <c r="D989" s="783"/>
      <c r="E989" s="787"/>
      <c r="F989" s="787"/>
      <c r="J989" s="488"/>
      <c r="K989" s="497"/>
      <c r="L989" s="497"/>
      <c r="M989" s="497"/>
      <c r="N989" s="498"/>
    </row>
    <row r="990">
      <c r="A990" s="400"/>
      <c r="D990" s="783"/>
      <c r="E990" s="787"/>
      <c r="F990" s="787"/>
      <c r="J990" s="488"/>
      <c r="K990" s="497"/>
      <c r="L990" s="497"/>
      <c r="M990" s="497"/>
      <c r="N990" s="498"/>
    </row>
    <row r="991">
      <c r="A991" s="400"/>
      <c r="D991" s="783"/>
      <c r="E991" s="787"/>
      <c r="F991" s="787"/>
      <c r="J991" s="488"/>
      <c r="K991" s="497"/>
      <c r="L991" s="497"/>
      <c r="M991" s="497"/>
      <c r="N991" s="498"/>
    </row>
    <row r="992">
      <c r="A992" s="400"/>
      <c r="D992" s="783"/>
      <c r="E992" s="787"/>
      <c r="F992" s="787"/>
      <c r="J992" s="488"/>
      <c r="K992" s="497"/>
      <c r="L992" s="497"/>
      <c r="M992" s="497"/>
      <c r="N992" s="498"/>
    </row>
    <row r="993">
      <c r="A993" s="400"/>
      <c r="D993" s="783"/>
      <c r="E993" s="787"/>
      <c r="F993" s="787"/>
      <c r="J993" s="488"/>
      <c r="K993" s="497"/>
      <c r="L993" s="497"/>
      <c r="M993" s="497"/>
      <c r="N993" s="498"/>
    </row>
    <row r="994">
      <c r="A994" s="400"/>
      <c r="D994" s="783"/>
      <c r="E994" s="787"/>
      <c r="F994" s="787"/>
      <c r="J994" s="488"/>
      <c r="K994" s="497"/>
      <c r="L994" s="497"/>
      <c r="M994" s="497"/>
      <c r="N994" s="498"/>
    </row>
    <row r="995">
      <c r="A995" s="400"/>
      <c r="D995" s="783"/>
      <c r="E995" s="787"/>
      <c r="F995" s="787"/>
      <c r="J995" s="488"/>
      <c r="K995" s="497"/>
      <c r="L995" s="497"/>
      <c r="M995" s="497"/>
      <c r="N995" s="498"/>
    </row>
    <row r="996">
      <c r="A996" s="400"/>
      <c r="D996" s="783"/>
      <c r="E996" s="787"/>
      <c r="F996" s="787"/>
      <c r="J996" s="488"/>
      <c r="K996" s="497"/>
      <c r="L996" s="497"/>
      <c r="M996" s="497"/>
      <c r="N996" s="498"/>
    </row>
    <row r="997">
      <c r="A997" s="400"/>
      <c r="D997" s="783"/>
      <c r="E997" s="787"/>
      <c r="F997" s="787"/>
      <c r="J997" s="488"/>
      <c r="K997" s="497"/>
      <c r="L997" s="497"/>
      <c r="M997" s="497"/>
      <c r="N997" s="498"/>
    </row>
    <row r="998">
      <c r="A998" s="400"/>
      <c r="D998" s="783"/>
      <c r="E998" s="787"/>
      <c r="F998" s="787"/>
      <c r="J998" s="488"/>
      <c r="K998" s="497"/>
      <c r="L998" s="497"/>
      <c r="M998" s="497"/>
      <c r="N998" s="498"/>
    </row>
    <row r="999">
      <c r="A999" s="400"/>
      <c r="D999" s="783"/>
      <c r="E999" s="787"/>
      <c r="F999" s="787"/>
      <c r="J999" s="488"/>
      <c r="K999" s="497"/>
      <c r="L999" s="497"/>
      <c r="M999" s="497"/>
      <c r="N999" s="498"/>
    </row>
    <row r="1000">
      <c r="A1000" s="400"/>
      <c r="D1000" s="783"/>
      <c r="E1000" s="787"/>
      <c r="F1000" s="787"/>
      <c r="J1000" s="488"/>
      <c r="K1000" s="497"/>
      <c r="L1000" s="497"/>
      <c r="M1000" s="497"/>
      <c r="N1000" s="498"/>
    </row>
    <row r="1001">
      <c r="A1001" s="400"/>
      <c r="D1001" s="783"/>
      <c r="E1001" s="787"/>
      <c r="F1001" s="787"/>
      <c r="J1001" s="488"/>
      <c r="K1001" s="497"/>
      <c r="L1001" s="497"/>
      <c r="M1001" s="497"/>
      <c r="N1001" s="498"/>
    </row>
    <row r="1002">
      <c r="A1002" s="400"/>
      <c r="D1002" s="783"/>
      <c r="E1002" s="787"/>
      <c r="F1002" s="787"/>
      <c r="J1002" s="488"/>
      <c r="K1002" s="497"/>
      <c r="L1002" s="497"/>
      <c r="M1002" s="497"/>
      <c r="N1002" s="498"/>
    </row>
    <row r="1003">
      <c r="A1003" s="400"/>
      <c r="D1003" s="783"/>
      <c r="E1003" s="787"/>
      <c r="F1003" s="787"/>
      <c r="J1003" s="488"/>
      <c r="K1003" s="497"/>
      <c r="L1003" s="497"/>
      <c r="M1003" s="497"/>
      <c r="N1003" s="498"/>
    </row>
    <row r="1004">
      <c r="A1004" s="400"/>
      <c r="D1004" s="783"/>
      <c r="E1004" s="787"/>
      <c r="F1004" s="787"/>
      <c r="J1004" s="488"/>
      <c r="K1004" s="497"/>
      <c r="L1004" s="497"/>
      <c r="M1004" s="497"/>
      <c r="N1004" s="498"/>
    </row>
    <row r="1005">
      <c r="A1005" s="400"/>
      <c r="D1005" s="783"/>
      <c r="E1005" s="787"/>
      <c r="F1005" s="787"/>
      <c r="J1005" s="488"/>
      <c r="K1005" s="497"/>
      <c r="L1005" s="497"/>
      <c r="M1005" s="497"/>
      <c r="N1005" s="498"/>
    </row>
    <row r="1006">
      <c r="A1006" s="400"/>
      <c r="D1006" s="783"/>
      <c r="E1006" s="787"/>
      <c r="F1006" s="787"/>
      <c r="J1006" s="488"/>
      <c r="K1006" s="497"/>
      <c r="L1006" s="497"/>
      <c r="M1006" s="497"/>
      <c r="N1006" s="498"/>
    </row>
    <row r="1007">
      <c r="A1007" s="400"/>
      <c r="D1007" s="783"/>
      <c r="E1007" s="787"/>
      <c r="F1007" s="787"/>
      <c r="J1007" s="488"/>
      <c r="K1007" s="497"/>
      <c r="L1007" s="497"/>
      <c r="M1007" s="497"/>
      <c r="N1007" s="498"/>
    </row>
    <row r="1008">
      <c r="A1008" s="400"/>
      <c r="D1008" s="783"/>
      <c r="E1008" s="787"/>
      <c r="F1008" s="787"/>
      <c r="J1008" s="488"/>
      <c r="K1008" s="497"/>
      <c r="L1008" s="497"/>
      <c r="M1008" s="497"/>
      <c r="N1008" s="498"/>
    </row>
    <row r="1009">
      <c r="A1009" s="400"/>
      <c r="D1009" s="783"/>
      <c r="E1009" s="787"/>
      <c r="F1009" s="787"/>
      <c r="J1009" s="488"/>
      <c r="K1009" s="497"/>
      <c r="L1009" s="497"/>
      <c r="M1009" s="497"/>
      <c r="N1009" s="498"/>
    </row>
    <row r="1010">
      <c r="A1010" s="400"/>
      <c r="D1010" s="783"/>
      <c r="E1010" s="787"/>
      <c r="F1010" s="787"/>
      <c r="J1010" s="488"/>
      <c r="K1010" s="497"/>
      <c r="L1010" s="497"/>
      <c r="M1010" s="497"/>
      <c r="N1010" s="498"/>
    </row>
    <row r="1011">
      <c r="A1011" s="400"/>
      <c r="D1011" s="783"/>
      <c r="E1011" s="787"/>
      <c r="F1011" s="787"/>
      <c r="J1011" s="488"/>
      <c r="K1011" s="497"/>
      <c r="L1011" s="497"/>
      <c r="M1011" s="497"/>
      <c r="N1011" s="498"/>
    </row>
    <row r="1012">
      <c r="A1012" s="400"/>
      <c r="D1012" s="783"/>
      <c r="E1012" s="787"/>
      <c r="F1012" s="787"/>
      <c r="J1012" s="488"/>
      <c r="K1012" s="497"/>
      <c r="L1012" s="497"/>
      <c r="M1012" s="497"/>
      <c r="N1012" s="498"/>
    </row>
    <row r="1013">
      <c r="A1013" s="400"/>
      <c r="D1013" s="783"/>
      <c r="E1013" s="787"/>
      <c r="F1013" s="787"/>
      <c r="J1013" s="488"/>
      <c r="K1013" s="497"/>
      <c r="L1013" s="497"/>
      <c r="M1013" s="497"/>
      <c r="N1013" s="498"/>
    </row>
    <row r="1014">
      <c r="A1014" s="400"/>
      <c r="D1014" s="783"/>
      <c r="E1014" s="787"/>
      <c r="F1014" s="787"/>
      <c r="J1014" s="488"/>
      <c r="K1014" s="497"/>
      <c r="L1014" s="497"/>
      <c r="M1014" s="497"/>
      <c r="N1014" s="498"/>
    </row>
    <row r="1015">
      <c r="A1015" s="400"/>
      <c r="D1015" s="783"/>
      <c r="E1015" s="787"/>
      <c r="F1015" s="787"/>
      <c r="J1015" s="488"/>
      <c r="K1015" s="497"/>
      <c r="L1015" s="497"/>
      <c r="M1015" s="497"/>
      <c r="N1015" s="498"/>
    </row>
    <row r="1016">
      <c r="A1016" s="400"/>
      <c r="D1016" s="783"/>
      <c r="E1016" s="787"/>
      <c r="F1016" s="787"/>
      <c r="J1016" s="488"/>
      <c r="K1016" s="497"/>
      <c r="L1016" s="497"/>
      <c r="M1016" s="497"/>
      <c r="N1016" s="498"/>
    </row>
    <row r="1017">
      <c r="A1017" s="400"/>
      <c r="D1017" s="783"/>
      <c r="E1017" s="787"/>
      <c r="F1017" s="787"/>
      <c r="J1017" s="488"/>
      <c r="K1017" s="497"/>
      <c r="L1017" s="497"/>
      <c r="M1017" s="497"/>
      <c r="N1017" s="498"/>
    </row>
    <row r="1018">
      <c r="A1018" s="400"/>
      <c r="D1018" s="783"/>
      <c r="E1018" s="787"/>
      <c r="F1018" s="787"/>
      <c r="J1018" s="488"/>
      <c r="K1018" s="497"/>
      <c r="L1018" s="497"/>
      <c r="M1018" s="497"/>
      <c r="N1018" s="498"/>
    </row>
    <row r="1019">
      <c r="A1019" s="400"/>
      <c r="D1019" s="783"/>
      <c r="E1019" s="787"/>
      <c r="F1019" s="787"/>
      <c r="J1019" s="488"/>
      <c r="K1019" s="497"/>
      <c r="L1019" s="497"/>
      <c r="M1019" s="497"/>
      <c r="N1019" s="498"/>
    </row>
    <row r="1020">
      <c r="A1020" s="400"/>
      <c r="D1020" s="783"/>
      <c r="E1020" s="787"/>
      <c r="F1020" s="787"/>
      <c r="J1020" s="488"/>
      <c r="K1020" s="497"/>
      <c r="L1020" s="497"/>
      <c r="M1020" s="497"/>
      <c r="N1020" s="498"/>
    </row>
    <row r="1021">
      <c r="A1021" s="400"/>
      <c r="D1021" s="783"/>
      <c r="E1021" s="787"/>
      <c r="F1021" s="787"/>
      <c r="J1021" s="488"/>
      <c r="K1021" s="497"/>
      <c r="L1021" s="497"/>
      <c r="M1021" s="497"/>
      <c r="N1021" s="498"/>
    </row>
    <row r="1022">
      <c r="A1022" s="400"/>
      <c r="D1022" s="783"/>
      <c r="E1022" s="787"/>
      <c r="F1022" s="787"/>
      <c r="J1022" s="488"/>
      <c r="K1022" s="497"/>
      <c r="L1022" s="497"/>
      <c r="M1022" s="497"/>
      <c r="N1022" s="498"/>
    </row>
    <row r="1023">
      <c r="A1023" s="400"/>
      <c r="D1023" s="783"/>
      <c r="E1023" s="787"/>
      <c r="F1023" s="787"/>
      <c r="J1023" s="488"/>
      <c r="K1023" s="497"/>
      <c r="L1023" s="497"/>
      <c r="M1023" s="497"/>
      <c r="N1023" s="498"/>
    </row>
    <row r="1024">
      <c r="A1024" s="400"/>
      <c r="D1024" s="783"/>
      <c r="E1024" s="787"/>
      <c r="F1024" s="787"/>
      <c r="J1024" s="488"/>
      <c r="K1024" s="497"/>
      <c r="L1024" s="497"/>
      <c r="M1024" s="497"/>
      <c r="N1024" s="498"/>
    </row>
    <row r="1025">
      <c r="A1025" s="400"/>
      <c r="D1025" s="783"/>
      <c r="E1025" s="787"/>
      <c r="F1025" s="787"/>
      <c r="J1025" s="488"/>
      <c r="K1025" s="497"/>
      <c r="L1025" s="497"/>
      <c r="M1025" s="497"/>
      <c r="N1025" s="498"/>
    </row>
    <row r="1026">
      <c r="A1026" s="400"/>
      <c r="D1026" s="783"/>
      <c r="E1026" s="787"/>
      <c r="F1026" s="787"/>
      <c r="J1026" s="488"/>
      <c r="K1026" s="497"/>
      <c r="L1026" s="497"/>
      <c r="M1026" s="497"/>
      <c r="N1026" s="498"/>
    </row>
    <row r="1027">
      <c r="A1027" s="400"/>
      <c r="D1027" s="783"/>
      <c r="E1027" s="787"/>
      <c r="F1027" s="787"/>
      <c r="J1027" s="488"/>
      <c r="K1027" s="497"/>
      <c r="L1027" s="497"/>
      <c r="M1027" s="497"/>
      <c r="N1027" s="498"/>
    </row>
    <row r="1028">
      <c r="A1028" s="400"/>
      <c r="D1028" s="783"/>
      <c r="E1028" s="787"/>
      <c r="F1028" s="787"/>
      <c r="J1028" s="488"/>
      <c r="K1028" s="497"/>
      <c r="L1028" s="497"/>
      <c r="M1028" s="497"/>
      <c r="N1028" s="498"/>
    </row>
    <row r="1029">
      <c r="A1029" s="400"/>
      <c r="D1029" s="783"/>
      <c r="E1029" s="787"/>
      <c r="F1029" s="787"/>
      <c r="J1029" s="488"/>
      <c r="K1029" s="497"/>
      <c r="L1029" s="497"/>
      <c r="M1029" s="497"/>
      <c r="N1029" s="498"/>
    </row>
    <row r="1030">
      <c r="A1030" s="400"/>
      <c r="D1030" s="783"/>
      <c r="E1030" s="787"/>
      <c r="F1030" s="787"/>
      <c r="J1030" s="488"/>
      <c r="K1030" s="497"/>
      <c r="L1030" s="497"/>
      <c r="M1030" s="497"/>
      <c r="N1030" s="498"/>
    </row>
    <row r="1031">
      <c r="A1031" s="400"/>
      <c r="D1031" s="783"/>
      <c r="E1031" s="787"/>
      <c r="F1031" s="787"/>
      <c r="J1031" s="488"/>
      <c r="K1031" s="497"/>
      <c r="L1031" s="497"/>
      <c r="M1031" s="497"/>
      <c r="N1031" s="498"/>
    </row>
    <row r="1032">
      <c r="A1032" s="400"/>
      <c r="D1032" s="783"/>
      <c r="E1032" s="787"/>
      <c r="F1032" s="787"/>
      <c r="J1032" s="488"/>
      <c r="K1032" s="497"/>
      <c r="L1032" s="497"/>
      <c r="M1032" s="497"/>
      <c r="N1032" s="498"/>
    </row>
    <row r="1033">
      <c r="A1033" s="400"/>
      <c r="D1033" s="783"/>
      <c r="E1033" s="787"/>
      <c r="F1033" s="787"/>
      <c r="J1033" s="488"/>
      <c r="K1033" s="497"/>
      <c r="L1033" s="497"/>
      <c r="M1033" s="497"/>
      <c r="N1033" s="498"/>
    </row>
    <row r="1034">
      <c r="A1034" s="400"/>
      <c r="D1034" s="783"/>
      <c r="E1034" s="787"/>
      <c r="F1034" s="787"/>
      <c r="J1034" s="488"/>
      <c r="K1034" s="497"/>
      <c r="L1034" s="497"/>
      <c r="M1034" s="497"/>
      <c r="N1034" s="498"/>
    </row>
    <row r="1035">
      <c r="A1035" s="400"/>
      <c r="D1035" s="783"/>
      <c r="E1035" s="787"/>
      <c r="F1035" s="787"/>
      <c r="J1035" s="488"/>
      <c r="K1035" s="497"/>
      <c r="L1035" s="497"/>
      <c r="M1035" s="497"/>
      <c r="N1035" s="498"/>
    </row>
  </sheetData>
  <mergeCells count="25">
    <mergeCell ref="A1:J1"/>
    <mergeCell ref="A87:A101"/>
    <mergeCell ref="J87:J93"/>
    <mergeCell ref="J94:J101"/>
    <mergeCell ref="A102:A115"/>
    <mergeCell ref="A116:A128"/>
    <mergeCell ref="A173:A192"/>
    <mergeCell ref="A193:A206"/>
    <mergeCell ref="A207:A222"/>
    <mergeCell ref="A223:A239"/>
    <mergeCell ref="A240:A256"/>
    <mergeCell ref="A257:A272"/>
    <mergeCell ref="A273:A288"/>
    <mergeCell ref="A289:A307"/>
    <mergeCell ref="A430:A445"/>
    <mergeCell ref="A446:A462"/>
    <mergeCell ref="A463:A481"/>
    <mergeCell ref="A482:A500"/>
    <mergeCell ref="A308:A327"/>
    <mergeCell ref="A328:A344"/>
    <mergeCell ref="A345:A362"/>
    <mergeCell ref="A363:A380"/>
    <mergeCell ref="A381:A399"/>
    <mergeCell ref="A400:A416"/>
    <mergeCell ref="A417:A4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1.25"/>
    <col customWidth="1" min="2" max="2" width="31.75"/>
    <col customWidth="1" min="4" max="4" width="14.0"/>
    <col customWidth="1" min="5" max="5" width="45.25"/>
    <col customWidth="1" min="6" max="6" width="20.13"/>
    <col customWidth="1" min="7" max="7" width="17.63"/>
    <col customWidth="1" min="8" max="8" width="24.25"/>
    <col customWidth="1" min="9" max="9" width="14.63"/>
    <col customWidth="1" min="10" max="10" width="15.25"/>
    <col customWidth="1" min="11" max="11" width="15.13"/>
  </cols>
  <sheetData>
    <row r="1">
      <c r="A1" s="804" t="s">
        <v>511</v>
      </c>
      <c r="I1" s="497"/>
      <c r="J1" s="497"/>
      <c r="K1" s="497"/>
      <c r="L1" s="497"/>
    </row>
    <row r="2">
      <c r="A2" s="4"/>
      <c r="B2" s="616"/>
      <c r="C2" s="617"/>
      <c r="D2" s="618"/>
      <c r="E2" s="616"/>
      <c r="F2" s="620"/>
      <c r="G2" s="620"/>
      <c r="H2" s="488"/>
      <c r="I2" s="497"/>
      <c r="J2" s="497"/>
      <c r="K2" s="497"/>
      <c r="L2" s="497"/>
    </row>
    <row r="3">
      <c r="A3" s="499" t="s">
        <v>1</v>
      </c>
      <c r="B3" s="417" t="s">
        <v>2</v>
      </c>
      <c r="C3" s="418" t="s">
        <v>3</v>
      </c>
      <c r="D3" s="419" t="s">
        <v>4</v>
      </c>
      <c r="E3" s="417" t="s">
        <v>7</v>
      </c>
      <c r="F3" s="420" t="s">
        <v>8</v>
      </c>
      <c r="G3" s="621" t="s">
        <v>9</v>
      </c>
      <c r="H3" s="805" t="s">
        <v>512</v>
      </c>
      <c r="I3" s="806" t="s">
        <v>11</v>
      </c>
      <c r="J3" s="807" t="s">
        <v>12</v>
      </c>
      <c r="K3" s="808" t="s">
        <v>13</v>
      </c>
      <c r="L3" s="792" t="s">
        <v>14</v>
      </c>
    </row>
    <row r="4">
      <c r="A4" s="22"/>
      <c r="B4" s="628">
        <v>53612.0</v>
      </c>
      <c r="C4" s="622">
        <v>10.0</v>
      </c>
      <c r="D4" s="623"/>
      <c r="E4" s="626" t="s">
        <v>513</v>
      </c>
      <c r="F4" s="627">
        <v>1087.0</v>
      </c>
      <c r="G4" s="58">
        <v>-635.17</v>
      </c>
      <c r="H4" s="31"/>
      <c r="I4" s="504"/>
      <c r="J4" s="505"/>
      <c r="K4" s="505"/>
      <c r="L4" s="505"/>
    </row>
    <row r="5">
      <c r="A5" s="39"/>
      <c r="B5" s="628"/>
      <c r="C5" s="622"/>
      <c r="D5" s="629"/>
      <c r="E5" s="723" t="s">
        <v>514</v>
      </c>
      <c r="F5" s="809"/>
      <c r="G5" s="29">
        <f t="shared" ref="G5:G6" si="1">G4+F4</f>
        <v>451.83</v>
      </c>
      <c r="H5" s="38"/>
      <c r="I5" s="504"/>
      <c r="J5" s="505"/>
      <c r="K5" s="505"/>
      <c r="L5" s="505"/>
    </row>
    <row r="6">
      <c r="A6" s="39"/>
      <c r="B6" s="36"/>
      <c r="C6" s="24"/>
      <c r="D6" s="27"/>
      <c r="E6" s="28"/>
      <c r="F6" s="48">
        <f>F4</f>
        <v>1087</v>
      </c>
      <c r="G6" s="509">
        <f t="shared" si="1"/>
        <v>451.83</v>
      </c>
      <c r="H6" s="44">
        <v>1.0</v>
      </c>
      <c r="I6" s="510">
        <f t="shared" ref="I6:J6" si="2">F6</f>
        <v>1087</v>
      </c>
      <c r="J6" s="511">
        <f t="shared" si="2"/>
        <v>451.83</v>
      </c>
      <c r="K6" s="505"/>
      <c r="L6" s="505"/>
    </row>
    <row r="7">
      <c r="A7" s="39"/>
      <c r="B7" s="36"/>
      <c r="C7" s="24"/>
      <c r="D7" s="27"/>
      <c r="E7" s="28"/>
      <c r="F7" s="29"/>
      <c r="G7" s="56"/>
      <c r="H7" s="38"/>
      <c r="I7" s="504"/>
      <c r="J7" s="505"/>
      <c r="K7" s="505"/>
      <c r="L7" s="505"/>
    </row>
    <row r="8">
      <c r="A8" s="39">
        <v>45809.0</v>
      </c>
      <c r="B8" s="36">
        <v>53171.0</v>
      </c>
      <c r="C8" s="24">
        <v>7.0</v>
      </c>
      <c r="D8" s="27"/>
      <c r="E8" s="28" t="s">
        <v>515</v>
      </c>
      <c r="F8" s="29">
        <v>300.0</v>
      </c>
      <c r="G8" s="58">
        <v>-635.17</v>
      </c>
      <c r="H8" s="31"/>
      <c r="I8" s="504"/>
      <c r="J8" s="505"/>
      <c r="K8" s="505"/>
      <c r="L8" s="505"/>
    </row>
    <row r="9">
      <c r="A9" s="39"/>
      <c r="B9" s="36">
        <v>51617.0</v>
      </c>
      <c r="C9" s="24">
        <v>6.0</v>
      </c>
      <c r="D9" s="27"/>
      <c r="E9" s="28" t="s">
        <v>516</v>
      </c>
      <c r="F9" s="29">
        <v>206.0</v>
      </c>
      <c r="G9" s="58">
        <f t="shared" ref="G9:G12" si="3">G8+F8</f>
        <v>-335.17</v>
      </c>
      <c r="H9" s="38"/>
      <c r="I9" s="504"/>
      <c r="J9" s="505"/>
      <c r="K9" s="505"/>
      <c r="L9" s="505"/>
    </row>
    <row r="10">
      <c r="A10" s="39"/>
      <c r="B10" s="36">
        <v>53230.0</v>
      </c>
      <c r="C10" s="24">
        <v>5.0</v>
      </c>
      <c r="D10" s="27"/>
      <c r="E10" s="28" t="s">
        <v>517</v>
      </c>
      <c r="F10" s="29">
        <v>362.0</v>
      </c>
      <c r="G10" s="58">
        <f t="shared" si="3"/>
        <v>-129.17</v>
      </c>
      <c r="H10" s="44">
        <v>2.0</v>
      </c>
      <c r="I10" s="504"/>
      <c r="J10" s="505"/>
      <c r="K10" s="505"/>
      <c r="L10" s="505"/>
    </row>
    <row r="11">
      <c r="A11" s="39"/>
      <c r="B11" s="36">
        <v>50605.0</v>
      </c>
      <c r="C11" s="24">
        <v>8.0</v>
      </c>
      <c r="D11" s="27"/>
      <c r="E11" s="28" t="s">
        <v>518</v>
      </c>
      <c r="F11" s="29">
        <v>310.0</v>
      </c>
      <c r="G11" s="58">
        <f t="shared" si="3"/>
        <v>232.83</v>
      </c>
      <c r="H11" s="38"/>
      <c r="I11" s="504"/>
      <c r="J11" s="505"/>
      <c r="K11" s="514">
        <f t="shared" ref="K11:L11" si="4">F12</f>
        <v>1178</v>
      </c>
      <c r="L11" s="514">
        <f t="shared" si="4"/>
        <v>542.83</v>
      </c>
    </row>
    <row r="12">
      <c r="A12" s="71"/>
      <c r="B12" s="72"/>
      <c r="C12" s="73"/>
      <c r="D12" s="74"/>
      <c r="E12" s="75"/>
      <c r="F12" s="76">
        <f>SUM(F8:F11)</f>
        <v>1178</v>
      </c>
      <c r="G12" s="810">
        <f t="shared" si="3"/>
        <v>542.83</v>
      </c>
      <c r="H12" s="77"/>
      <c r="I12" s="519"/>
      <c r="J12" s="520"/>
      <c r="K12" s="520"/>
      <c r="L12" s="520"/>
    </row>
    <row r="13">
      <c r="A13" s="81"/>
      <c r="B13" s="82" t="s">
        <v>519</v>
      </c>
      <c r="C13" s="83">
        <v>10.0</v>
      </c>
      <c r="D13" s="84"/>
      <c r="E13" s="85" t="s">
        <v>520</v>
      </c>
      <c r="F13" s="158">
        <v>509.0</v>
      </c>
      <c r="G13" s="147">
        <v>-635.17</v>
      </c>
      <c r="H13" s="87"/>
      <c r="I13" s="504"/>
      <c r="J13" s="505"/>
      <c r="K13" s="505"/>
      <c r="L13" s="505"/>
    </row>
    <row r="14">
      <c r="A14" s="39"/>
      <c r="B14" s="94">
        <v>49449.0</v>
      </c>
      <c r="C14" s="57">
        <v>2.0</v>
      </c>
      <c r="D14" s="63"/>
      <c r="E14" s="64" t="s">
        <v>408</v>
      </c>
      <c r="F14" s="29">
        <v>44.0</v>
      </c>
      <c r="G14" s="107">
        <f t="shared" ref="G14:G17" si="5">G13+F13</f>
        <v>-126.17</v>
      </c>
      <c r="H14" s="38"/>
      <c r="I14" s="504"/>
      <c r="J14" s="505"/>
      <c r="K14" s="505"/>
      <c r="L14" s="505"/>
    </row>
    <row r="15">
      <c r="A15" s="39"/>
      <c r="B15" s="94">
        <v>53527.0</v>
      </c>
      <c r="C15" s="57">
        <v>2.0</v>
      </c>
      <c r="D15" s="63"/>
      <c r="E15" s="64" t="s">
        <v>518</v>
      </c>
      <c r="F15" s="29">
        <v>77.0</v>
      </c>
      <c r="G15" s="107">
        <f t="shared" si="5"/>
        <v>-82.17</v>
      </c>
      <c r="H15" s="38"/>
      <c r="I15" s="504"/>
      <c r="J15" s="505"/>
      <c r="K15" s="505"/>
      <c r="L15" s="505"/>
    </row>
    <row r="16">
      <c r="A16" s="39"/>
      <c r="B16" s="94"/>
      <c r="C16" s="57"/>
      <c r="D16" s="63"/>
      <c r="E16" s="64"/>
      <c r="F16" s="29"/>
      <c r="G16" s="107">
        <f t="shared" si="5"/>
        <v>-5.17</v>
      </c>
      <c r="H16" s="38"/>
      <c r="I16" s="524">
        <f t="shared" ref="I16:J16" si="6">I6+F17</f>
        <v>1717</v>
      </c>
      <c r="J16" s="514">
        <f t="shared" si="6"/>
        <v>446.66</v>
      </c>
      <c r="K16" s="505"/>
      <c r="L16" s="505"/>
    </row>
    <row r="17">
      <c r="A17" s="39"/>
      <c r="B17" s="102"/>
      <c r="C17" s="103"/>
      <c r="D17" s="104"/>
      <c r="E17" s="105"/>
      <c r="F17" s="106">
        <f>SUM(F13:F16)</f>
        <v>630</v>
      </c>
      <c r="G17" s="811">
        <f t="shared" si="5"/>
        <v>-5.17</v>
      </c>
      <c r="H17" s="44">
        <v>1.0</v>
      </c>
      <c r="I17" s="504"/>
      <c r="J17" s="505"/>
      <c r="K17" s="505"/>
      <c r="L17" s="505"/>
    </row>
    <row r="18">
      <c r="A18" s="39">
        <v>45810.0</v>
      </c>
      <c r="B18" s="36"/>
      <c r="C18" s="24"/>
      <c r="D18" s="27"/>
      <c r="E18" s="28"/>
      <c r="F18" s="29"/>
      <c r="G18" s="812"/>
      <c r="H18" s="38"/>
      <c r="I18" s="504"/>
      <c r="J18" s="505"/>
      <c r="K18" s="505"/>
      <c r="L18" s="505"/>
    </row>
    <row r="19">
      <c r="A19" s="39"/>
      <c r="B19" s="36">
        <v>52618.0</v>
      </c>
      <c r="C19" s="24">
        <v>1.0</v>
      </c>
      <c r="D19" s="27"/>
      <c r="E19" s="28" t="s">
        <v>521</v>
      </c>
      <c r="F19" s="29">
        <v>88.0</v>
      </c>
      <c r="G19" s="177">
        <v>-635.17</v>
      </c>
      <c r="H19" s="31"/>
      <c r="I19" s="504"/>
      <c r="J19" s="505"/>
      <c r="K19" s="505"/>
      <c r="L19" s="505"/>
    </row>
    <row r="20">
      <c r="A20" s="39"/>
      <c r="B20" s="36">
        <v>44837.0</v>
      </c>
      <c r="C20" s="24">
        <v>2.0</v>
      </c>
      <c r="D20" s="60"/>
      <c r="E20" s="61" t="s">
        <v>518</v>
      </c>
      <c r="F20" s="29">
        <v>77.0</v>
      </c>
      <c r="G20" s="177">
        <f t="shared" ref="G20:G23" si="7">G19+F19</f>
        <v>-547.17</v>
      </c>
      <c r="H20" s="38"/>
      <c r="I20" s="504"/>
      <c r="J20" s="505"/>
      <c r="K20" s="505"/>
      <c r="L20" s="505"/>
    </row>
    <row r="21">
      <c r="A21" s="39"/>
      <c r="B21" s="36">
        <v>50774.0</v>
      </c>
      <c r="C21" s="24">
        <v>2.0</v>
      </c>
      <c r="D21" s="27"/>
      <c r="E21" s="28" t="s">
        <v>518</v>
      </c>
      <c r="F21" s="29">
        <v>77.0</v>
      </c>
      <c r="G21" s="177">
        <f t="shared" si="7"/>
        <v>-470.17</v>
      </c>
      <c r="H21" s="44">
        <v>2.0</v>
      </c>
      <c r="I21" s="504"/>
      <c r="J21" s="505"/>
      <c r="K21" s="505"/>
      <c r="L21" s="505"/>
    </row>
    <row r="22">
      <c r="A22" s="39"/>
      <c r="B22" s="36">
        <v>53817.0</v>
      </c>
      <c r="C22" s="24">
        <v>7.0</v>
      </c>
      <c r="D22" s="27"/>
      <c r="E22" s="28" t="s">
        <v>518</v>
      </c>
      <c r="F22" s="29">
        <v>310.0</v>
      </c>
      <c r="G22" s="177">
        <f t="shared" si="7"/>
        <v>-393.17</v>
      </c>
      <c r="H22" s="38"/>
      <c r="I22" s="504"/>
      <c r="J22" s="505"/>
      <c r="K22" s="514">
        <f t="shared" ref="K22:L22" si="8">K11+F23</f>
        <v>1730</v>
      </c>
      <c r="L22" s="514">
        <f t="shared" si="8"/>
        <v>459.66</v>
      </c>
    </row>
    <row r="23">
      <c r="A23" s="71"/>
      <c r="B23" s="72"/>
      <c r="C23" s="73"/>
      <c r="D23" s="74"/>
      <c r="E23" s="75"/>
      <c r="F23" s="76">
        <f>SUM(F19:F22)</f>
        <v>552</v>
      </c>
      <c r="G23" s="813">
        <f t="shared" si="7"/>
        <v>-83.17</v>
      </c>
      <c r="H23" s="77"/>
      <c r="I23" s="519"/>
      <c r="J23" s="520"/>
      <c r="K23" s="520"/>
      <c r="L23" s="520"/>
    </row>
    <row r="24">
      <c r="A24" s="81"/>
      <c r="B24" s="124" t="s">
        <v>522</v>
      </c>
      <c r="C24" s="125">
        <v>9.0</v>
      </c>
      <c r="D24" s="84"/>
      <c r="E24" s="85" t="s">
        <v>523</v>
      </c>
      <c r="F24" s="158">
        <f>77+77+154</f>
        <v>308</v>
      </c>
      <c r="G24" s="147">
        <v>-635.17</v>
      </c>
      <c r="H24" s="270"/>
      <c r="I24" s="504"/>
      <c r="J24" s="505"/>
      <c r="K24" s="505"/>
      <c r="L24" s="505"/>
    </row>
    <row r="25">
      <c r="A25" s="39"/>
      <c r="B25" s="36" t="s">
        <v>524</v>
      </c>
      <c r="C25" s="24">
        <f>2+2+2+2</f>
        <v>8</v>
      </c>
      <c r="D25" s="27"/>
      <c r="E25" s="28" t="s">
        <v>525</v>
      </c>
      <c r="F25" s="29">
        <f>77+77+77+77</f>
        <v>308</v>
      </c>
      <c r="G25" s="107">
        <f t="shared" ref="G25:G28" si="9">G24+F24</f>
        <v>-327.17</v>
      </c>
      <c r="H25" s="44"/>
      <c r="I25" s="504"/>
      <c r="J25" s="505"/>
      <c r="K25" s="505"/>
      <c r="L25" s="505"/>
    </row>
    <row r="26">
      <c r="A26" s="39"/>
      <c r="B26" s="36">
        <v>52619.0</v>
      </c>
      <c r="C26" s="24">
        <v>3.0</v>
      </c>
      <c r="D26" s="27"/>
      <c r="E26" s="28" t="s">
        <v>526</v>
      </c>
      <c r="F26" s="29">
        <v>44.0</v>
      </c>
      <c r="G26" s="107">
        <f t="shared" si="9"/>
        <v>-19.17</v>
      </c>
      <c r="H26" s="44"/>
      <c r="I26" s="504"/>
      <c r="J26" s="505"/>
      <c r="K26" s="505"/>
      <c r="L26" s="505"/>
    </row>
    <row r="27">
      <c r="A27" s="39"/>
      <c r="B27" s="36">
        <v>53766.0</v>
      </c>
      <c r="C27" s="24">
        <v>2.0</v>
      </c>
      <c r="D27" s="27"/>
      <c r="E27" s="28" t="s">
        <v>518</v>
      </c>
      <c r="F27" s="29">
        <v>77.0</v>
      </c>
      <c r="G27" s="107">
        <f t="shared" si="9"/>
        <v>24.83</v>
      </c>
      <c r="H27" s="44"/>
      <c r="I27" s="504"/>
      <c r="J27" s="505"/>
      <c r="K27" s="505"/>
      <c r="L27" s="505"/>
    </row>
    <row r="28">
      <c r="A28" s="39"/>
      <c r="B28" s="36"/>
      <c r="C28" s="24"/>
      <c r="D28" s="27"/>
      <c r="E28" s="28"/>
      <c r="F28" s="48">
        <f>SUM(F24:F27)</f>
        <v>737</v>
      </c>
      <c r="G28" s="523">
        <f t="shared" si="9"/>
        <v>101.83</v>
      </c>
      <c r="H28" s="44">
        <v>1.0</v>
      </c>
      <c r="I28" s="524">
        <f t="shared" ref="I28:J28" si="10">I16+F28</f>
        <v>2454</v>
      </c>
      <c r="J28" s="514">
        <f t="shared" si="10"/>
        <v>548.49</v>
      </c>
      <c r="K28" s="505"/>
      <c r="L28" s="505"/>
    </row>
    <row r="29">
      <c r="A29" s="39"/>
      <c r="B29" s="628"/>
      <c r="C29" s="622"/>
      <c r="D29" s="623"/>
      <c r="E29" s="626"/>
      <c r="F29" s="627"/>
      <c r="G29" s="129"/>
      <c r="H29" s="133"/>
      <c r="I29" s="504"/>
      <c r="J29" s="505"/>
      <c r="K29" s="505"/>
      <c r="L29" s="505"/>
    </row>
    <row r="30">
      <c r="A30" s="39"/>
      <c r="B30" s="628">
        <v>47864.0</v>
      </c>
      <c r="C30" s="622">
        <v>2.0</v>
      </c>
      <c r="D30" s="623"/>
      <c r="E30" s="626" t="s">
        <v>527</v>
      </c>
      <c r="F30" s="29">
        <v>77.0</v>
      </c>
      <c r="G30" s="177">
        <v>-635.17</v>
      </c>
      <c r="H30" s="117"/>
      <c r="I30" s="504"/>
      <c r="J30" s="505"/>
      <c r="K30" s="505"/>
      <c r="L30" s="505"/>
    </row>
    <row r="31">
      <c r="A31" s="39">
        <v>45811.0</v>
      </c>
      <c r="B31" s="628">
        <v>46817.0</v>
      </c>
      <c r="C31" s="622">
        <v>4.0</v>
      </c>
      <c r="D31" s="623"/>
      <c r="E31" s="626" t="s">
        <v>528</v>
      </c>
      <c r="F31" s="29">
        <v>88.0</v>
      </c>
      <c r="G31" s="129">
        <f t="shared" ref="G31:G35" si="11">G30+F30</f>
        <v>-558.17</v>
      </c>
      <c r="H31" s="44"/>
      <c r="I31" s="504"/>
      <c r="J31" s="505"/>
      <c r="K31" s="505"/>
      <c r="L31" s="505"/>
    </row>
    <row r="32">
      <c r="A32" s="39"/>
      <c r="B32" s="628">
        <v>53891.0</v>
      </c>
      <c r="C32" s="622">
        <v>2.0</v>
      </c>
      <c r="D32" s="623"/>
      <c r="E32" s="626" t="s">
        <v>518</v>
      </c>
      <c r="F32" s="29">
        <v>77.0</v>
      </c>
      <c r="G32" s="129">
        <f t="shared" si="11"/>
        <v>-470.17</v>
      </c>
      <c r="H32" s="44"/>
      <c r="I32" s="504"/>
      <c r="J32" s="505"/>
      <c r="K32" s="505"/>
      <c r="L32" s="505"/>
    </row>
    <row r="33">
      <c r="A33" s="39"/>
      <c r="B33" s="628">
        <v>53187.0</v>
      </c>
      <c r="C33" s="622">
        <v>10.0</v>
      </c>
      <c r="D33" s="623"/>
      <c r="E33" s="626" t="s">
        <v>529</v>
      </c>
      <c r="F33" s="29">
        <v>310.0</v>
      </c>
      <c r="G33" s="129">
        <f t="shared" si="11"/>
        <v>-393.17</v>
      </c>
      <c r="H33" s="44">
        <v>2.0</v>
      </c>
      <c r="I33" s="504"/>
      <c r="J33" s="505"/>
      <c r="K33" s="505"/>
      <c r="L33" s="505"/>
    </row>
    <row r="34">
      <c r="A34" s="39"/>
      <c r="B34" s="628">
        <v>53448.0</v>
      </c>
      <c r="C34" s="622">
        <v>4.0</v>
      </c>
      <c r="D34" s="623"/>
      <c r="E34" s="626" t="s">
        <v>528</v>
      </c>
      <c r="F34" s="29">
        <v>88.0</v>
      </c>
      <c r="G34" s="129">
        <f t="shared" si="11"/>
        <v>-83.17</v>
      </c>
      <c r="H34" s="44"/>
      <c r="I34" s="504"/>
      <c r="J34" s="505"/>
      <c r="K34" s="505"/>
      <c r="L34" s="505"/>
    </row>
    <row r="35">
      <c r="A35" s="71"/>
      <c r="B35" s="141"/>
      <c r="C35" s="142"/>
      <c r="D35" s="143"/>
      <c r="E35" s="144"/>
      <c r="F35" s="145">
        <f>SUM(F30:F34)</f>
        <v>640</v>
      </c>
      <c r="G35" s="814">
        <f t="shared" si="11"/>
        <v>4.83</v>
      </c>
      <c r="H35" s="77"/>
      <c r="I35" s="519"/>
      <c r="J35" s="520"/>
      <c r="K35" s="815">
        <f t="shared" ref="K35:L35" si="12">K22+F35</f>
        <v>2370</v>
      </c>
      <c r="L35" s="815">
        <f t="shared" si="12"/>
        <v>464.49</v>
      </c>
    </row>
    <row r="36">
      <c r="A36" s="81"/>
      <c r="B36" s="124"/>
      <c r="C36" s="125"/>
      <c r="D36" s="84"/>
      <c r="E36" s="85"/>
      <c r="F36" s="158"/>
      <c r="G36" s="30"/>
      <c r="H36" s="87"/>
      <c r="I36" s="526"/>
      <c r="J36" s="527"/>
      <c r="K36" s="527"/>
      <c r="L36" s="527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</row>
    <row r="37">
      <c r="A37" s="39"/>
      <c r="B37" s="36" t="s">
        <v>530</v>
      </c>
      <c r="C37" s="24">
        <v>10.0</v>
      </c>
      <c r="D37" s="27"/>
      <c r="E37" s="28" t="s">
        <v>531</v>
      </c>
      <c r="F37" s="29">
        <v>793.0</v>
      </c>
      <c r="G37" s="177">
        <v>-635.17</v>
      </c>
      <c r="H37" s="31"/>
      <c r="I37" s="504"/>
      <c r="J37" s="505"/>
      <c r="K37" s="505"/>
      <c r="L37" s="505"/>
    </row>
    <row r="38">
      <c r="A38" s="39"/>
      <c r="B38" s="628"/>
      <c r="C38" s="622"/>
      <c r="D38" s="623"/>
      <c r="E38" s="626"/>
      <c r="F38" s="627"/>
      <c r="G38" s="177">
        <f t="shared" ref="G38:G39" si="13">G37+F37</f>
        <v>157.83</v>
      </c>
      <c r="H38" s="38"/>
      <c r="I38" s="504"/>
      <c r="J38" s="505"/>
      <c r="K38" s="505"/>
      <c r="L38" s="505"/>
    </row>
    <row r="39">
      <c r="A39" s="39"/>
      <c r="B39" s="641"/>
      <c r="C39" s="642"/>
      <c r="D39" s="643"/>
      <c r="E39" s="644"/>
      <c r="F39" s="645">
        <f>SUM(F37:F38)</f>
        <v>793</v>
      </c>
      <c r="G39" s="378">
        <f t="shared" si="13"/>
        <v>157.83</v>
      </c>
      <c r="H39" s="44">
        <v>1.0</v>
      </c>
      <c r="I39" s="530">
        <f t="shared" ref="I39:J39" si="14">I28+F39</f>
        <v>3247</v>
      </c>
      <c r="J39" s="531">
        <f t="shared" si="14"/>
        <v>706.32</v>
      </c>
      <c r="K39" s="505"/>
      <c r="L39" s="505"/>
    </row>
    <row r="40">
      <c r="A40" s="39"/>
      <c r="B40" s="628"/>
      <c r="C40" s="622"/>
      <c r="D40" s="623"/>
      <c r="E40" s="626"/>
      <c r="F40" s="627"/>
      <c r="G40" s="177"/>
      <c r="H40" s="155"/>
      <c r="I40" s="504"/>
      <c r="J40" s="505"/>
      <c r="K40" s="505"/>
      <c r="L40" s="505"/>
    </row>
    <row r="41">
      <c r="A41" s="39">
        <v>45812.0</v>
      </c>
      <c r="B41" s="628">
        <v>53695.0</v>
      </c>
      <c r="C41" s="622">
        <v>5.0</v>
      </c>
      <c r="D41" s="623"/>
      <c r="E41" s="626" t="s">
        <v>527</v>
      </c>
      <c r="F41" s="627">
        <v>154.0</v>
      </c>
      <c r="G41" s="177">
        <v>-635.17</v>
      </c>
      <c r="H41" s="44"/>
      <c r="I41" s="504"/>
      <c r="J41" s="505"/>
      <c r="K41" s="505"/>
      <c r="L41" s="505"/>
    </row>
    <row r="42">
      <c r="A42" s="39"/>
      <c r="B42" s="36">
        <v>47974.0</v>
      </c>
      <c r="C42" s="24">
        <v>5.0</v>
      </c>
      <c r="D42" s="27"/>
      <c r="E42" s="28" t="s">
        <v>528</v>
      </c>
      <c r="F42" s="29">
        <v>88.0</v>
      </c>
      <c r="G42" s="107">
        <f t="shared" ref="G42:G45" si="15">G41+F41</f>
        <v>-481.17</v>
      </c>
      <c r="H42" s="44">
        <v>2.0</v>
      </c>
      <c r="I42" s="532"/>
      <c r="J42" s="533"/>
      <c r="K42" s="505"/>
      <c r="L42" s="505"/>
    </row>
    <row r="43">
      <c r="A43" s="39"/>
      <c r="B43" s="36">
        <v>47439.0</v>
      </c>
      <c r="C43" s="24">
        <v>2.0</v>
      </c>
      <c r="D43" s="27"/>
      <c r="E43" s="28" t="s">
        <v>518</v>
      </c>
      <c r="F43" s="29">
        <v>77.0</v>
      </c>
      <c r="G43" s="107">
        <f t="shared" si="15"/>
        <v>-393.17</v>
      </c>
      <c r="H43" s="44"/>
      <c r="I43" s="504"/>
      <c r="J43" s="505"/>
      <c r="K43" s="505"/>
      <c r="L43" s="505"/>
    </row>
    <row r="44">
      <c r="A44" s="39"/>
      <c r="B44" s="628">
        <v>53737.0</v>
      </c>
      <c r="C44" s="622">
        <v>4.0</v>
      </c>
      <c r="D44" s="623"/>
      <c r="E44" s="626" t="s">
        <v>359</v>
      </c>
      <c r="F44" s="627">
        <v>362.0</v>
      </c>
      <c r="G44" s="107">
        <f t="shared" si="15"/>
        <v>-316.17</v>
      </c>
      <c r="H44" s="44"/>
      <c r="I44" s="504"/>
      <c r="J44" s="505"/>
      <c r="K44" s="505"/>
      <c r="L44" s="505"/>
    </row>
    <row r="45">
      <c r="A45" s="71"/>
      <c r="B45" s="647"/>
      <c r="C45" s="648"/>
      <c r="D45" s="649"/>
      <c r="E45" s="650"/>
      <c r="F45" s="651">
        <f>SUM(F41:F44)</f>
        <v>681</v>
      </c>
      <c r="G45" s="816">
        <f t="shared" si="15"/>
        <v>45.83</v>
      </c>
      <c r="H45" s="77"/>
      <c r="I45" s="519"/>
      <c r="J45" s="520"/>
      <c r="K45" s="815">
        <f t="shared" ref="K45:L45" si="16">K35+F45</f>
        <v>3051</v>
      </c>
      <c r="L45" s="815">
        <f t="shared" si="16"/>
        <v>510.32</v>
      </c>
    </row>
    <row r="46">
      <c r="A46" s="81"/>
      <c r="B46" s="652">
        <v>48139.0</v>
      </c>
      <c r="C46" s="653">
        <v>4.0</v>
      </c>
      <c r="D46" s="654"/>
      <c r="E46" s="666" t="s">
        <v>359</v>
      </c>
      <c r="F46" s="656">
        <v>362.0</v>
      </c>
      <c r="G46" s="30">
        <v>-635.17</v>
      </c>
      <c r="H46" s="87"/>
      <c r="I46" s="504"/>
      <c r="J46" s="505"/>
      <c r="K46" s="505"/>
      <c r="L46" s="505"/>
    </row>
    <row r="47">
      <c r="A47" s="39"/>
      <c r="B47" s="657" t="s">
        <v>532</v>
      </c>
      <c r="C47" s="622">
        <v>4.0</v>
      </c>
      <c r="D47" s="623"/>
      <c r="E47" s="626" t="s">
        <v>528</v>
      </c>
      <c r="F47" s="627">
        <v>88.0</v>
      </c>
      <c r="G47" s="197">
        <f t="shared" ref="G47:G50" si="17">G46+F46</f>
        <v>-273.17</v>
      </c>
      <c r="H47" s="38"/>
      <c r="I47" s="504"/>
      <c r="J47" s="505"/>
      <c r="K47" s="505"/>
      <c r="L47" s="505"/>
    </row>
    <row r="48">
      <c r="A48" s="39"/>
      <c r="B48" s="657">
        <v>50956.0</v>
      </c>
      <c r="C48" s="622">
        <v>4.0</v>
      </c>
      <c r="D48" s="623"/>
      <c r="E48" s="626" t="s">
        <v>527</v>
      </c>
      <c r="F48" s="627">
        <v>154.0</v>
      </c>
      <c r="G48" s="197">
        <f t="shared" si="17"/>
        <v>-185.17</v>
      </c>
      <c r="H48" s="44">
        <v>1.0</v>
      </c>
      <c r="I48" s="504"/>
      <c r="J48" s="505"/>
      <c r="K48" s="505"/>
      <c r="L48" s="505"/>
    </row>
    <row r="49">
      <c r="A49" s="39"/>
      <c r="B49" s="657" t="s">
        <v>533</v>
      </c>
      <c r="C49" s="622">
        <v>11.0</v>
      </c>
      <c r="D49" s="623"/>
      <c r="E49" s="626" t="s">
        <v>525</v>
      </c>
      <c r="F49" s="627">
        <v>310.0</v>
      </c>
      <c r="G49" s="197">
        <f t="shared" si="17"/>
        <v>-31.17</v>
      </c>
      <c r="H49" s="38"/>
      <c r="I49" s="504"/>
      <c r="J49" s="505"/>
      <c r="K49" s="505"/>
      <c r="L49" s="505"/>
    </row>
    <row r="50">
      <c r="A50" s="39"/>
      <c r="B50" s="657"/>
      <c r="C50" s="622"/>
      <c r="D50" s="623"/>
      <c r="E50" s="626"/>
      <c r="F50" s="658">
        <f>SUM(F46:F49)</f>
        <v>914</v>
      </c>
      <c r="G50" s="323">
        <f t="shared" si="17"/>
        <v>278.83</v>
      </c>
      <c r="H50" s="38"/>
      <c r="I50" s="524">
        <f t="shared" ref="I50:J50" si="18">I39+F50</f>
        <v>4161</v>
      </c>
      <c r="J50" s="514">
        <f t="shared" si="18"/>
        <v>985.15</v>
      </c>
      <c r="K50" s="505"/>
      <c r="L50" s="505"/>
    </row>
    <row r="51">
      <c r="A51" s="39"/>
      <c r="B51" s="644"/>
      <c r="C51" s="642"/>
      <c r="D51" s="643"/>
      <c r="E51" s="644"/>
      <c r="F51" s="645"/>
      <c r="G51" s="197"/>
      <c r="H51" s="155"/>
      <c r="I51" s="504"/>
      <c r="J51" s="505"/>
      <c r="K51" s="505"/>
      <c r="L51" s="505"/>
    </row>
    <row r="52">
      <c r="A52" s="39">
        <v>45813.0</v>
      </c>
      <c r="B52" s="161">
        <v>53176.0</v>
      </c>
      <c r="C52" s="622">
        <v>12.0</v>
      </c>
      <c r="D52" s="623"/>
      <c r="E52" s="626" t="s">
        <v>529</v>
      </c>
      <c r="F52" s="627">
        <v>310.0</v>
      </c>
      <c r="G52" s="58">
        <v>-635.17</v>
      </c>
      <c r="H52" s="117"/>
      <c r="I52" s="504"/>
      <c r="J52" s="505"/>
      <c r="K52" s="505"/>
      <c r="L52" s="505"/>
    </row>
    <row r="53">
      <c r="A53" s="39"/>
      <c r="B53" s="626">
        <v>53767.0</v>
      </c>
      <c r="C53" s="622">
        <v>2.0</v>
      </c>
      <c r="D53" s="623"/>
      <c r="E53" s="626" t="s">
        <v>518</v>
      </c>
      <c r="F53" s="627">
        <v>77.0</v>
      </c>
      <c r="G53" s="58">
        <f t="shared" ref="G53:G56" si="19">G52+F52</f>
        <v>-325.17</v>
      </c>
      <c r="H53" s="44"/>
      <c r="I53" s="504"/>
      <c r="J53" s="505"/>
      <c r="K53" s="505"/>
      <c r="L53" s="505"/>
    </row>
    <row r="54">
      <c r="A54" s="39"/>
      <c r="B54" s="626">
        <v>53043.0</v>
      </c>
      <c r="C54" s="622">
        <v>1.0</v>
      </c>
      <c r="D54" s="623"/>
      <c r="E54" s="626" t="s">
        <v>80</v>
      </c>
      <c r="F54" s="627">
        <v>103.0</v>
      </c>
      <c r="G54" s="58">
        <f t="shared" si="19"/>
        <v>-248.17</v>
      </c>
      <c r="H54" s="44"/>
      <c r="I54" s="504"/>
      <c r="J54" s="505"/>
      <c r="K54" s="505"/>
      <c r="L54" s="505"/>
    </row>
    <row r="55">
      <c r="A55" s="39"/>
      <c r="B55" s="626">
        <v>54266.0</v>
      </c>
      <c r="C55" s="622">
        <v>5.0</v>
      </c>
      <c r="D55" s="623"/>
      <c r="E55" s="626" t="s">
        <v>534</v>
      </c>
      <c r="F55" s="627">
        <v>367.0</v>
      </c>
      <c r="G55" s="58">
        <f t="shared" si="19"/>
        <v>-145.17</v>
      </c>
      <c r="H55" s="44">
        <v>2.0</v>
      </c>
      <c r="I55" s="504"/>
      <c r="J55" s="505"/>
      <c r="K55" s="505"/>
      <c r="L55" s="505"/>
    </row>
    <row r="56">
      <c r="A56" s="39"/>
      <c r="B56" s="626"/>
      <c r="C56" s="622"/>
      <c r="D56" s="623"/>
      <c r="E56" s="626"/>
      <c r="F56" s="658">
        <f>SUM(F52:F55)</f>
        <v>857</v>
      </c>
      <c r="G56" s="320">
        <f t="shared" si="19"/>
        <v>221.83</v>
      </c>
      <c r="H56" s="44"/>
      <c r="I56" s="504"/>
      <c r="J56" s="505"/>
      <c r="K56" s="514">
        <f t="shared" ref="K56:L56" si="20">K45+F56</f>
        <v>3908</v>
      </c>
      <c r="L56" s="514">
        <f t="shared" si="20"/>
        <v>732.15</v>
      </c>
    </row>
    <row r="57">
      <c r="A57" s="39"/>
      <c r="B57" s="626"/>
      <c r="C57" s="622"/>
      <c r="D57" s="623"/>
      <c r="E57" s="626"/>
      <c r="F57" s="658"/>
      <c r="G57" s="58"/>
      <c r="H57" s="44"/>
      <c r="I57" s="504"/>
      <c r="J57" s="505"/>
      <c r="K57" s="505"/>
      <c r="L57" s="505"/>
    </row>
    <row r="58" ht="15.75" customHeight="1">
      <c r="A58" s="71"/>
      <c r="B58" s="650"/>
      <c r="C58" s="660"/>
      <c r="D58" s="661"/>
      <c r="E58" s="663"/>
      <c r="F58" s="664"/>
      <c r="G58" s="164"/>
      <c r="H58" s="77"/>
      <c r="I58" s="519"/>
      <c r="J58" s="520"/>
      <c r="K58" s="520"/>
      <c r="L58" s="520"/>
    </row>
    <row r="59">
      <c r="A59" s="81"/>
      <c r="B59" s="652">
        <v>52520.0</v>
      </c>
      <c r="C59" s="653">
        <v>4.0</v>
      </c>
      <c r="D59" s="654"/>
      <c r="E59" s="666" t="s">
        <v>529</v>
      </c>
      <c r="F59" s="656">
        <v>310.0</v>
      </c>
      <c r="G59" s="147">
        <v>-635.17</v>
      </c>
      <c r="H59" s="534"/>
      <c r="I59" s="504"/>
      <c r="J59" s="505"/>
      <c r="K59" s="505"/>
      <c r="L59" s="505"/>
    </row>
    <row r="60">
      <c r="A60" s="39"/>
      <c r="B60" s="657">
        <v>46817.0</v>
      </c>
      <c r="C60" s="622">
        <v>4.0</v>
      </c>
      <c r="D60" s="623"/>
      <c r="E60" s="626" t="s">
        <v>407</v>
      </c>
      <c r="F60" s="627">
        <v>88.0</v>
      </c>
      <c r="G60" s="170">
        <f t="shared" ref="G60:G63" si="21">G59+F59</f>
        <v>-325.17</v>
      </c>
      <c r="H60" s="168"/>
      <c r="I60" s="504"/>
      <c r="J60" s="505"/>
      <c r="K60" s="505"/>
      <c r="L60" s="505"/>
    </row>
    <row r="61">
      <c r="A61" s="39"/>
      <c r="B61" s="657">
        <v>53001.0</v>
      </c>
      <c r="C61" s="622">
        <v>8.0</v>
      </c>
      <c r="D61" s="623"/>
      <c r="E61" s="626" t="s">
        <v>408</v>
      </c>
      <c r="F61" s="627">
        <v>300.0</v>
      </c>
      <c r="G61" s="170">
        <f t="shared" si="21"/>
        <v>-237.17</v>
      </c>
      <c r="H61" s="168"/>
      <c r="I61" s="504"/>
      <c r="J61" s="505"/>
      <c r="K61" s="505"/>
      <c r="L61" s="505"/>
    </row>
    <row r="62">
      <c r="A62" s="39"/>
      <c r="B62" s="657">
        <v>52136.0</v>
      </c>
      <c r="C62" s="622">
        <v>2.0</v>
      </c>
      <c r="D62" s="623"/>
      <c r="E62" s="626" t="s">
        <v>535</v>
      </c>
      <c r="F62" s="627">
        <v>63.0</v>
      </c>
      <c r="G62" s="170">
        <f t="shared" si="21"/>
        <v>62.83</v>
      </c>
      <c r="H62" s="169">
        <v>1.0</v>
      </c>
      <c r="I62" s="504"/>
      <c r="J62" s="505"/>
      <c r="K62" s="505"/>
      <c r="L62" s="505"/>
    </row>
    <row r="63">
      <c r="A63" s="39">
        <v>45814.0</v>
      </c>
      <c r="B63" s="657"/>
      <c r="C63" s="622"/>
      <c r="D63" s="623"/>
      <c r="E63" s="626"/>
      <c r="F63" s="658">
        <f>SUM(F59:F62)</f>
        <v>761</v>
      </c>
      <c r="G63" s="472">
        <f t="shared" si="21"/>
        <v>125.83</v>
      </c>
      <c r="H63" s="168"/>
      <c r="I63" s="524">
        <f t="shared" ref="I63:J63" si="22">I50+F63</f>
        <v>4922</v>
      </c>
      <c r="J63" s="514">
        <f t="shared" si="22"/>
        <v>1110.98</v>
      </c>
      <c r="K63" s="505"/>
      <c r="L63" s="505"/>
    </row>
    <row r="64">
      <c r="A64" s="39"/>
      <c r="B64" s="644"/>
      <c r="C64" s="642"/>
      <c r="D64" s="643"/>
      <c r="E64" s="644"/>
      <c r="F64" s="645"/>
      <c r="G64" s="170"/>
      <c r="H64" s="168"/>
      <c r="I64" s="504"/>
      <c r="J64" s="505"/>
      <c r="K64" s="505"/>
      <c r="L64" s="505"/>
    </row>
    <row r="65">
      <c r="A65" s="39"/>
      <c r="B65" s="644"/>
      <c r="C65" s="642"/>
      <c r="D65" s="643"/>
      <c r="E65" s="644"/>
      <c r="F65" s="672"/>
      <c r="G65" s="170"/>
      <c r="H65" s="673"/>
      <c r="I65" s="504"/>
      <c r="J65" s="505"/>
      <c r="K65" s="505"/>
      <c r="L65" s="505"/>
    </row>
    <row r="66">
      <c r="A66" s="39"/>
      <c r="B66" s="626">
        <v>54266.0</v>
      </c>
      <c r="C66" s="622">
        <v>5.0</v>
      </c>
      <c r="D66" s="27"/>
      <c r="E66" s="28" t="s">
        <v>536</v>
      </c>
      <c r="F66" s="627">
        <v>1381.0</v>
      </c>
      <c r="G66" s="177">
        <v>-635.17</v>
      </c>
      <c r="H66" s="38"/>
      <c r="I66" s="532"/>
      <c r="J66" s="533"/>
      <c r="K66" s="505"/>
      <c r="L66" s="505"/>
    </row>
    <row r="67">
      <c r="A67" s="39"/>
      <c r="B67" s="626"/>
      <c r="C67" s="622"/>
      <c r="D67" s="629"/>
      <c r="E67" s="723" t="s">
        <v>537</v>
      </c>
      <c r="F67" s="809"/>
      <c r="G67" s="177">
        <f t="shared" ref="G67:G68" si="23">G66+F66</f>
        <v>745.83</v>
      </c>
      <c r="H67" s="44">
        <v>2.0</v>
      </c>
      <c r="I67" s="504"/>
      <c r="J67" s="505"/>
      <c r="K67" s="505"/>
      <c r="L67" s="505"/>
    </row>
    <row r="68">
      <c r="A68" s="39"/>
      <c r="B68" s="678"/>
      <c r="C68" s="622"/>
      <c r="D68" s="623"/>
      <c r="E68" s="626"/>
      <c r="F68" s="658">
        <f>SUM(F66:F67)</f>
        <v>1381</v>
      </c>
      <c r="G68" s="378">
        <f t="shared" si="23"/>
        <v>745.83</v>
      </c>
      <c r="H68" s="38"/>
      <c r="I68" s="504"/>
      <c r="J68" s="505"/>
      <c r="K68" s="514">
        <f t="shared" ref="K68:L68" si="24">K56+F68</f>
        <v>5289</v>
      </c>
      <c r="L68" s="514">
        <f t="shared" si="24"/>
        <v>1477.98</v>
      </c>
    </row>
    <row r="69">
      <c r="A69" s="71"/>
      <c r="B69" s="650"/>
      <c r="C69" s="648"/>
      <c r="D69" s="649"/>
      <c r="E69" s="650"/>
      <c r="F69" s="651"/>
      <c r="G69" s="540"/>
      <c r="H69" s="77"/>
      <c r="I69" s="519"/>
      <c r="J69" s="520"/>
      <c r="K69" s="520"/>
      <c r="L69" s="520"/>
    </row>
    <row r="70">
      <c r="A70" s="81">
        <v>45815.0</v>
      </c>
      <c r="B70" s="666">
        <v>54266.0</v>
      </c>
      <c r="C70" s="653">
        <v>5.0</v>
      </c>
      <c r="D70" s="654"/>
      <c r="E70" s="666" t="s">
        <v>425</v>
      </c>
      <c r="F70" s="656">
        <v>367.0</v>
      </c>
      <c r="G70" s="147">
        <v>-635.17</v>
      </c>
      <c r="H70" s="184">
        <v>1.0</v>
      </c>
      <c r="I70" s="504"/>
      <c r="J70" s="505"/>
      <c r="K70" s="505"/>
      <c r="L70" s="505"/>
    </row>
    <row r="71">
      <c r="A71" s="185"/>
      <c r="B71" s="626">
        <v>51784.0</v>
      </c>
      <c r="C71" s="622">
        <v>6.0</v>
      </c>
      <c r="D71" s="623"/>
      <c r="E71" s="626" t="s">
        <v>407</v>
      </c>
      <c r="F71" s="627">
        <v>88.0</v>
      </c>
      <c r="G71" s="170">
        <f t="shared" ref="G71:G74" si="25">G70+F70</f>
        <v>-268.17</v>
      </c>
      <c r="H71" s="679"/>
      <c r="I71" s="504"/>
      <c r="J71" s="505"/>
      <c r="K71" s="505"/>
      <c r="L71" s="505"/>
    </row>
    <row r="72">
      <c r="A72" s="185"/>
      <c r="B72" s="626">
        <v>51675.0</v>
      </c>
      <c r="C72" s="24">
        <v>4.0</v>
      </c>
      <c r="D72" s="27"/>
      <c r="E72" s="28" t="s">
        <v>525</v>
      </c>
      <c r="F72" s="29">
        <v>154.0</v>
      </c>
      <c r="G72" s="170">
        <f t="shared" si="25"/>
        <v>-180.17</v>
      </c>
      <c r="H72" s="679"/>
      <c r="I72" s="504"/>
      <c r="J72" s="505"/>
      <c r="K72" s="505"/>
      <c r="L72" s="505"/>
    </row>
    <row r="73">
      <c r="A73" s="185"/>
      <c r="B73" s="626">
        <v>53187.0</v>
      </c>
      <c r="C73" s="622">
        <v>10.0</v>
      </c>
      <c r="D73" s="623"/>
      <c r="E73" s="626" t="s">
        <v>518</v>
      </c>
      <c r="F73" s="627">
        <v>310.0</v>
      </c>
      <c r="G73" s="170">
        <f t="shared" si="25"/>
        <v>-26.17</v>
      </c>
      <c r="H73" s="679"/>
      <c r="I73" s="504"/>
      <c r="J73" s="505"/>
      <c r="K73" s="505"/>
      <c r="L73" s="505"/>
    </row>
    <row r="74">
      <c r="A74" s="185"/>
      <c r="B74" s="626"/>
      <c r="C74" s="642"/>
      <c r="D74" s="643"/>
      <c r="E74" s="644"/>
      <c r="F74" s="645">
        <f>SUM(F70:F73)</f>
        <v>919</v>
      </c>
      <c r="G74" s="472">
        <f t="shared" si="25"/>
        <v>283.83</v>
      </c>
      <c r="H74" s="679"/>
      <c r="I74" s="524">
        <f t="shared" ref="I74:J74" si="26">I63+F74</f>
        <v>5841</v>
      </c>
      <c r="J74" s="514">
        <f t="shared" si="26"/>
        <v>1394.81</v>
      </c>
      <c r="K74" s="505"/>
      <c r="L74" s="505"/>
    </row>
    <row r="75">
      <c r="A75" s="185"/>
      <c r="B75" s="626"/>
      <c r="C75" s="642"/>
      <c r="D75" s="643"/>
      <c r="E75" s="644"/>
      <c r="F75" s="672"/>
      <c r="G75" s="170"/>
      <c r="H75" s="679"/>
      <c r="I75" s="504"/>
      <c r="J75" s="505"/>
      <c r="K75" s="505"/>
      <c r="L75" s="505"/>
    </row>
    <row r="76">
      <c r="A76" s="185"/>
      <c r="B76" s="680"/>
      <c r="C76" s="642"/>
      <c r="D76" s="643"/>
      <c r="E76" s="644"/>
      <c r="F76" s="672"/>
      <c r="G76" s="170"/>
      <c r="H76" s="681"/>
      <c r="I76" s="504"/>
      <c r="J76" s="505"/>
      <c r="K76" s="505"/>
      <c r="L76" s="505"/>
    </row>
    <row r="77">
      <c r="A77" s="185"/>
      <c r="B77" s="161">
        <v>48061.0</v>
      </c>
      <c r="C77" s="622">
        <v>8.0</v>
      </c>
      <c r="D77" s="623"/>
      <c r="E77" s="626" t="s">
        <v>518</v>
      </c>
      <c r="F77" s="627">
        <v>310.0</v>
      </c>
      <c r="G77" s="58">
        <v>-635.17</v>
      </c>
      <c r="H77" s="44">
        <v>2.0</v>
      </c>
      <c r="I77" s="504"/>
      <c r="J77" s="505"/>
      <c r="K77" s="505"/>
      <c r="L77" s="505"/>
    </row>
    <row r="78">
      <c r="A78" s="185"/>
      <c r="B78" s="626">
        <v>53230.0</v>
      </c>
      <c r="C78" s="622">
        <v>5.0</v>
      </c>
      <c r="D78" s="623"/>
      <c r="E78" s="626" t="s">
        <v>359</v>
      </c>
      <c r="F78" s="682">
        <v>399.0</v>
      </c>
      <c r="G78" s="197">
        <f t="shared" ref="G78:G81" si="27">G77+F77</f>
        <v>-325.17</v>
      </c>
      <c r="H78" s="679"/>
      <c r="I78" s="504"/>
      <c r="J78" s="505"/>
      <c r="K78" s="505"/>
      <c r="L78" s="505"/>
    </row>
    <row r="79">
      <c r="A79" s="185"/>
      <c r="B79" s="626">
        <v>53813.0</v>
      </c>
      <c r="C79" s="622">
        <v>1.0</v>
      </c>
      <c r="D79" s="623"/>
      <c r="E79" s="626" t="s">
        <v>392</v>
      </c>
      <c r="F79" s="683">
        <v>63.0</v>
      </c>
      <c r="G79" s="197">
        <f t="shared" si="27"/>
        <v>73.83</v>
      </c>
      <c r="H79" s="679"/>
      <c r="I79" s="504"/>
      <c r="J79" s="505"/>
      <c r="K79" s="505"/>
      <c r="L79" s="505"/>
    </row>
    <row r="80">
      <c r="A80" s="185"/>
      <c r="B80" s="626">
        <v>52257.0</v>
      </c>
      <c r="C80" s="622">
        <v>7.0</v>
      </c>
      <c r="D80" s="623"/>
      <c r="E80" s="626" t="s">
        <v>538</v>
      </c>
      <c r="F80" s="627">
        <v>310.0</v>
      </c>
      <c r="G80" s="197">
        <f t="shared" si="27"/>
        <v>136.83</v>
      </c>
      <c r="H80" s="679"/>
      <c r="I80" s="504"/>
      <c r="J80" s="505"/>
      <c r="K80" s="505"/>
      <c r="L80" s="505"/>
    </row>
    <row r="81">
      <c r="A81" s="185"/>
      <c r="B81" s="626"/>
      <c r="C81" s="622"/>
      <c r="D81" s="623"/>
      <c r="E81" s="626"/>
      <c r="F81" s="658">
        <f>SUM(F77:F80)</f>
        <v>1082</v>
      </c>
      <c r="G81" s="323">
        <f t="shared" si="27"/>
        <v>446.83</v>
      </c>
      <c r="H81" s="679"/>
      <c r="I81" s="504"/>
      <c r="J81" s="505"/>
      <c r="K81" s="514">
        <f t="shared" ref="K81:L81" si="28">K68+F81</f>
        <v>6371</v>
      </c>
      <c r="L81" s="514">
        <f t="shared" si="28"/>
        <v>1924.81</v>
      </c>
    </row>
    <row r="82">
      <c r="A82" s="185"/>
      <c r="B82" s="626"/>
      <c r="C82" s="642"/>
      <c r="D82" s="643"/>
      <c r="E82" s="644"/>
      <c r="F82" s="645"/>
      <c r="G82" s="197"/>
      <c r="H82" s="679"/>
      <c r="I82" s="504"/>
      <c r="J82" s="505"/>
      <c r="K82" s="505"/>
      <c r="L82" s="505"/>
    </row>
    <row r="83">
      <c r="A83" s="185"/>
      <c r="B83" s="626"/>
      <c r="C83" s="642"/>
      <c r="D83" s="643"/>
      <c r="E83" s="644"/>
      <c r="F83" s="645"/>
      <c r="G83" s="197"/>
      <c r="H83" s="679"/>
      <c r="I83" s="504"/>
      <c r="J83" s="505"/>
      <c r="K83" s="505"/>
      <c r="L83" s="505"/>
    </row>
    <row r="84">
      <c r="A84" s="200"/>
      <c r="B84" s="144"/>
      <c r="C84" s="142"/>
      <c r="D84" s="143"/>
      <c r="E84" s="144"/>
      <c r="F84" s="245"/>
      <c r="G84" s="164"/>
      <c r="H84" s="685"/>
      <c r="I84" s="519"/>
      <c r="J84" s="520"/>
      <c r="K84" s="520"/>
      <c r="L84" s="520"/>
    </row>
    <row r="85">
      <c r="A85" s="817"/>
      <c r="B85" s="666" t="s">
        <v>524</v>
      </c>
      <c r="C85" s="653">
        <v>8.0</v>
      </c>
      <c r="D85" s="654"/>
      <c r="E85" s="666" t="s">
        <v>527</v>
      </c>
      <c r="F85" s="656">
        <v>308.0</v>
      </c>
      <c r="G85" s="30">
        <v>-635.17</v>
      </c>
      <c r="H85" s="87"/>
      <c r="I85" s="504"/>
      <c r="J85" s="505"/>
      <c r="K85" s="505"/>
      <c r="L85" s="505"/>
    </row>
    <row r="86">
      <c r="A86" s="269"/>
      <c r="B86" s="626">
        <v>53582.0</v>
      </c>
      <c r="C86" s="622">
        <v>2.0</v>
      </c>
      <c r="D86" s="623"/>
      <c r="E86" s="626" t="s">
        <v>527</v>
      </c>
      <c r="F86" s="627">
        <v>77.0</v>
      </c>
      <c r="G86" s="197">
        <f t="shared" ref="G86:G90" si="29">G85+F85</f>
        <v>-327.17</v>
      </c>
      <c r="H86" s="38"/>
      <c r="I86" s="504"/>
      <c r="J86" s="505"/>
      <c r="K86" s="505"/>
      <c r="L86" s="505"/>
    </row>
    <row r="87">
      <c r="A87" s="269"/>
      <c r="B87" s="626">
        <v>52227.0</v>
      </c>
      <c r="C87" s="622">
        <v>2.0</v>
      </c>
      <c r="D87" s="623"/>
      <c r="E87" s="626" t="s">
        <v>523</v>
      </c>
      <c r="F87" s="627">
        <v>77.0</v>
      </c>
      <c r="G87" s="197">
        <f t="shared" si="29"/>
        <v>-250.17</v>
      </c>
      <c r="H87" s="44">
        <v>1.0</v>
      </c>
      <c r="I87" s="504"/>
      <c r="J87" s="505"/>
      <c r="K87" s="505"/>
      <c r="L87" s="505"/>
    </row>
    <row r="88">
      <c r="A88" s="269"/>
      <c r="B88" s="626">
        <v>47289.0</v>
      </c>
      <c r="C88" s="622">
        <v>2.0</v>
      </c>
      <c r="D88" s="623"/>
      <c r="E88" s="626" t="s">
        <v>518</v>
      </c>
      <c r="F88" s="627">
        <v>77.0</v>
      </c>
      <c r="G88" s="197">
        <f t="shared" si="29"/>
        <v>-173.17</v>
      </c>
      <c r="H88" s="38"/>
      <c r="I88" s="504"/>
      <c r="J88" s="505"/>
      <c r="K88" s="505"/>
      <c r="L88" s="505"/>
    </row>
    <row r="89">
      <c r="A89" s="269"/>
      <c r="B89" s="626">
        <v>53176.0</v>
      </c>
      <c r="C89" s="622">
        <v>12.0</v>
      </c>
      <c r="D89" s="623"/>
      <c r="E89" s="626" t="s">
        <v>518</v>
      </c>
      <c r="F89" s="627">
        <v>310.0</v>
      </c>
      <c r="G89" s="197">
        <f t="shared" si="29"/>
        <v>-96.17</v>
      </c>
      <c r="H89" s="38"/>
      <c r="I89" s="504"/>
      <c r="J89" s="505"/>
      <c r="K89" s="505"/>
      <c r="L89" s="505"/>
    </row>
    <row r="90">
      <c r="A90" s="269"/>
      <c r="B90" s="644"/>
      <c r="C90" s="642"/>
      <c r="D90" s="643"/>
      <c r="E90" s="644"/>
      <c r="F90" s="645">
        <f>SUM(F85:F89)</f>
        <v>849</v>
      </c>
      <c r="G90" s="323">
        <f t="shared" si="29"/>
        <v>213.83</v>
      </c>
      <c r="H90" s="38"/>
      <c r="I90" s="524">
        <f t="shared" ref="I90:J90" si="30">I74+F90</f>
        <v>6690</v>
      </c>
      <c r="J90" s="514">
        <f t="shared" si="30"/>
        <v>1608.64</v>
      </c>
      <c r="K90" s="505"/>
      <c r="L90" s="505"/>
    </row>
    <row r="91">
      <c r="A91" s="818">
        <v>45816.0</v>
      </c>
      <c r="B91" s="644"/>
      <c r="C91" s="642"/>
      <c r="D91" s="643"/>
      <c r="E91" s="644"/>
      <c r="F91" s="672"/>
      <c r="G91" s="197"/>
      <c r="H91" s="38"/>
      <c r="I91" s="504"/>
      <c r="J91" s="505"/>
      <c r="K91" s="505"/>
      <c r="L91" s="505"/>
    </row>
    <row r="92">
      <c r="A92" s="269"/>
      <c r="B92" s="195" t="s">
        <v>539</v>
      </c>
      <c r="C92" s="256">
        <v>2.0</v>
      </c>
      <c r="D92" s="310"/>
      <c r="E92" s="195" t="s">
        <v>516</v>
      </c>
      <c r="F92" s="311">
        <v>0.0</v>
      </c>
      <c r="G92" s="819">
        <f>-635.17+135.44</f>
        <v>-499.73</v>
      </c>
      <c r="H92" s="820" t="s">
        <v>540</v>
      </c>
      <c r="I92" s="532"/>
      <c r="J92" s="533"/>
      <c r="K92" s="505"/>
      <c r="L92" s="505"/>
    </row>
    <row r="93">
      <c r="A93" s="269"/>
      <c r="B93" s="626">
        <v>47974.0</v>
      </c>
      <c r="C93" s="622">
        <v>5.0</v>
      </c>
      <c r="D93" s="623"/>
      <c r="E93" s="626" t="s">
        <v>527</v>
      </c>
      <c r="F93" s="627">
        <v>154.0</v>
      </c>
      <c r="G93" s="170">
        <f t="shared" ref="G93:G98" si="31">G92+F92</f>
        <v>-499.73</v>
      </c>
      <c r="H93" s="38"/>
      <c r="I93" s="504"/>
      <c r="J93" s="505"/>
      <c r="K93" s="505"/>
      <c r="L93" s="505"/>
    </row>
    <row r="94">
      <c r="A94" s="269"/>
      <c r="B94" s="626">
        <v>52792.0</v>
      </c>
      <c r="C94" s="622">
        <v>2.0</v>
      </c>
      <c r="D94" s="623"/>
      <c r="E94" s="626" t="s">
        <v>518</v>
      </c>
      <c r="F94" s="627">
        <v>77.0</v>
      </c>
      <c r="G94" s="170">
        <f t="shared" si="31"/>
        <v>-345.73</v>
      </c>
      <c r="H94" s="44">
        <v>2.0</v>
      </c>
      <c r="I94" s="504"/>
      <c r="J94" s="505"/>
      <c r="K94" s="505"/>
      <c r="L94" s="505"/>
    </row>
    <row r="95">
      <c r="A95" s="269"/>
      <c r="B95" s="626" t="s">
        <v>533</v>
      </c>
      <c r="C95" s="622">
        <v>11.0</v>
      </c>
      <c r="D95" s="623"/>
      <c r="E95" s="626" t="s">
        <v>527</v>
      </c>
      <c r="F95" s="627">
        <v>310.0</v>
      </c>
      <c r="G95" s="170">
        <f t="shared" si="31"/>
        <v>-268.73</v>
      </c>
      <c r="H95" s="38"/>
      <c r="I95" s="504"/>
      <c r="J95" s="505"/>
      <c r="K95" s="505"/>
      <c r="L95" s="505"/>
    </row>
    <row r="96">
      <c r="A96" s="269"/>
      <c r="B96" s="626" t="s">
        <v>541</v>
      </c>
      <c r="C96" s="622">
        <v>9.0</v>
      </c>
      <c r="D96" s="623"/>
      <c r="E96" s="626" t="s">
        <v>542</v>
      </c>
      <c r="F96" s="627">
        <v>310.0</v>
      </c>
      <c r="G96" s="170">
        <f t="shared" si="31"/>
        <v>41.27</v>
      </c>
      <c r="H96" s="38"/>
      <c r="I96" s="504"/>
      <c r="J96" s="505"/>
      <c r="K96" s="505"/>
      <c r="L96" s="505"/>
    </row>
    <row r="97">
      <c r="A97" s="269"/>
      <c r="B97" s="626">
        <v>53219.0</v>
      </c>
      <c r="C97" s="622">
        <v>2.0</v>
      </c>
      <c r="D97" s="623"/>
      <c r="E97" s="626" t="s">
        <v>543</v>
      </c>
      <c r="F97" s="627">
        <v>63.0</v>
      </c>
      <c r="G97" s="170">
        <f t="shared" si="31"/>
        <v>351.27</v>
      </c>
      <c r="H97" s="38"/>
      <c r="I97" s="504"/>
      <c r="J97" s="505"/>
      <c r="K97" s="505"/>
      <c r="L97" s="505"/>
    </row>
    <row r="98">
      <c r="A98" s="558"/>
      <c r="B98" s="650"/>
      <c r="C98" s="660"/>
      <c r="D98" s="661"/>
      <c r="E98" s="663"/>
      <c r="F98" s="664">
        <f>SUM(F93:F97)</f>
        <v>914</v>
      </c>
      <c r="G98" s="821">
        <f t="shared" si="31"/>
        <v>414.27</v>
      </c>
      <c r="H98" s="253"/>
      <c r="I98" s="519"/>
      <c r="J98" s="520"/>
      <c r="K98" s="815">
        <f t="shared" ref="K98:L98" si="32">K81+F98</f>
        <v>7285</v>
      </c>
      <c r="L98" s="815">
        <f t="shared" si="32"/>
        <v>2339.08</v>
      </c>
    </row>
    <row r="99">
      <c r="A99" s="316">
        <v>45817.0</v>
      </c>
      <c r="B99" s="337">
        <v>51955.0</v>
      </c>
      <c r="C99" s="653">
        <v>3.0</v>
      </c>
      <c r="D99" s="654"/>
      <c r="E99" s="666" t="s">
        <v>359</v>
      </c>
      <c r="F99" s="656">
        <v>103.0</v>
      </c>
      <c r="G99" s="30">
        <v>-635.17</v>
      </c>
      <c r="H99" s="87"/>
      <c r="I99" s="504"/>
      <c r="J99" s="505"/>
      <c r="K99" s="505"/>
      <c r="L99" s="505"/>
    </row>
    <row r="100">
      <c r="A100" s="185"/>
      <c r="B100" s="161">
        <v>53001.0</v>
      </c>
      <c r="C100" s="622">
        <v>8.0</v>
      </c>
      <c r="D100" s="623"/>
      <c r="E100" s="626" t="s">
        <v>407</v>
      </c>
      <c r="F100" s="627">
        <v>300.0</v>
      </c>
      <c r="G100" s="58">
        <f t="shared" ref="G100:G104" si="33">G99+F99</f>
        <v>-532.17</v>
      </c>
      <c r="H100" s="38"/>
      <c r="I100" s="504"/>
      <c r="J100" s="505"/>
      <c r="K100" s="505"/>
      <c r="L100" s="505"/>
    </row>
    <row r="101">
      <c r="A101" s="185"/>
      <c r="B101" s="161">
        <v>54656.0</v>
      </c>
      <c r="C101" s="622">
        <v>8.0</v>
      </c>
      <c r="D101" s="623"/>
      <c r="E101" s="626" t="s">
        <v>529</v>
      </c>
      <c r="F101" s="627">
        <v>310.0</v>
      </c>
      <c r="G101" s="58">
        <f t="shared" si="33"/>
        <v>-232.17</v>
      </c>
      <c r="H101" s="44"/>
      <c r="I101" s="504"/>
      <c r="J101" s="505"/>
      <c r="K101" s="505"/>
      <c r="L101" s="505"/>
    </row>
    <row r="102">
      <c r="A102" s="185"/>
      <c r="B102" s="161" t="s">
        <v>544</v>
      </c>
      <c r="C102" s="622">
        <v>6.0</v>
      </c>
      <c r="D102" s="623"/>
      <c r="E102" s="626" t="s">
        <v>525</v>
      </c>
      <c r="F102" s="627">
        <v>154.0</v>
      </c>
      <c r="G102" s="58">
        <f t="shared" si="33"/>
        <v>77.83</v>
      </c>
      <c r="H102" s="44">
        <v>1.0</v>
      </c>
      <c r="I102" s="504"/>
      <c r="J102" s="505"/>
      <c r="K102" s="505"/>
      <c r="L102" s="505"/>
    </row>
    <row r="103">
      <c r="A103" s="185"/>
      <c r="B103" s="161">
        <v>52544.0</v>
      </c>
      <c r="C103" s="622">
        <v>1.0</v>
      </c>
      <c r="D103" s="623"/>
      <c r="E103" s="626" t="s">
        <v>545</v>
      </c>
      <c r="F103" s="712">
        <v>103.0</v>
      </c>
      <c r="G103" s="58">
        <f t="shared" si="33"/>
        <v>231.83</v>
      </c>
      <c r="H103" s="38"/>
      <c r="I103" s="504"/>
      <c r="J103" s="505"/>
      <c r="K103" s="505"/>
      <c r="L103" s="505"/>
    </row>
    <row r="104">
      <c r="A104" s="185"/>
      <c r="B104" s="644"/>
      <c r="C104" s="642"/>
      <c r="D104" s="643"/>
      <c r="E104" s="644"/>
      <c r="F104" s="645">
        <f>SUM(F99:F103)</f>
        <v>970</v>
      </c>
      <c r="G104" s="320">
        <f t="shared" si="33"/>
        <v>334.83</v>
      </c>
      <c r="H104" s="38"/>
      <c r="I104" s="524">
        <f t="shared" ref="I104:J104" si="34">I90+F104</f>
        <v>7660</v>
      </c>
      <c r="J104" s="514">
        <f t="shared" si="34"/>
        <v>1943.47</v>
      </c>
      <c r="K104" s="505"/>
      <c r="L104" s="505"/>
    </row>
    <row r="105">
      <c r="A105" s="185"/>
      <c r="B105" s="644"/>
      <c r="C105" s="642"/>
      <c r="D105" s="643"/>
      <c r="E105" s="644"/>
      <c r="F105" s="672"/>
      <c r="G105" s="197"/>
      <c r="H105" s="38"/>
      <c r="I105" s="504"/>
      <c r="J105" s="505"/>
      <c r="K105" s="505"/>
      <c r="L105" s="505"/>
    </row>
    <row r="106">
      <c r="A106" s="185"/>
      <c r="B106" s="161">
        <v>53549.0</v>
      </c>
      <c r="C106" s="622">
        <v>2.0</v>
      </c>
      <c r="D106" s="623"/>
      <c r="E106" s="626" t="s">
        <v>546</v>
      </c>
      <c r="F106" s="627">
        <v>103.0</v>
      </c>
      <c r="G106" s="177">
        <v>-635.17</v>
      </c>
      <c r="H106" s="31"/>
      <c r="I106" s="504"/>
      <c r="J106" s="505"/>
      <c r="K106" s="505"/>
      <c r="L106" s="505"/>
    </row>
    <row r="107">
      <c r="A107" s="185"/>
      <c r="B107" s="161">
        <v>41753.0</v>
      </c>
      <c r="C107" s="622">
        <v>2.0</v>
      </c>
      <c r="D107" s="623"/>
      <c r="E107" s="626" t="s">
        <v>529</v>
      </c>
      <c r="F107" s="627">
        <v>77.0</v>
      </c>
      <c r="G107" s="170">
        <f t="shared" ref="G107:G111" si="35">G106+F106</f>
        <v>-532.17</v>
      </c>
      <c r="H107" s="38"/>
      <c r="I107" s="504"/>
      <c r="J107" s="505"/>
      <c r="K107" s="505"/>
      <c r="L107" s="505"/>
    </row>
    <row r="108">
      <c r="A108" s="185"/>
      <c r="B108" s="161">
        <v>54324.0</v>
      </c>
      <c r="C108" s="622">
        <v>2.0</v>
      </c>
      <c r="D108" s="623"/>
      <c r="E108" s="626" t="s">
        <v>392</v>
      </c>
      <c r="F108" s="627">
        <v>63.0</v>
      </c>
      <c r="G108" s="58">
        <f t="shared" si="35"/>
        <v>-455.17</v>
      </c>
      <c r="H108" s="44"/>
      <c r="I108" s="504"/>
      <c r="J108" s="505"/>
      <c r="K108" s="505"/>
      <c r="L108" s="505"/>
    </row>
    <row r="109">
      <c r="A109" s="185"/>
      <c r="B109" s="161">
        <v>54656.0</v>
      </c>
      <c r="C109" s="622">
        <v>8.0</v>
      </c>
      <c r="D109" s="623"/>
      <c r="E109" s="626" t="s">
        <v>529</v>
      </c>
      <c r="F109" s="627">
        <v>310.0</v>
      </c>
      <c r="G109" s="58">
        <f t="shared" si="35"/>
        <v>-392.17</v>
      </c>
      <c r="H109" s="44">
        <v>2.0</v>
      </c>
      <c r="I109" s="504"/>
      <c r="J109" s="505"/>
      <c r="K109" s="505"/>
      <c r="L109" s="505"/>
    </row>
    <row r="110">
      <c r="A110" s="185"/>
      <c r="B110" s="344" t="s">
        <v>547</v>
      </c>
      <c r="C110" s="24">
        <v>11.0</v>
      </c>
      <c r="D110" s="27"/>
      <c r="E110" s="28" t="s">
        <v>528</v>
      </c>
      <c r="F110" s="29">
        <v>220.0</v>
      </c>
      <c r="G110" s="58">
        <f t="shared" si="35"/>
        <v>-82.17</v>
      </c>
      <c r="H110" s="822" t="s">
        <v>548</v>
      </c>
      <c r="I110" s="532"/>
      <c r="J110" s="533"/>
      <c r="K110" s="505"/>
      <c r="L110" s="505"/>
    </row>
    <row r="111">
      <c r="A111" s="185"/>
      <c r="B111" s="626"/>
      <c r="C111" s="642"/>
      <c r="D111" s="643"/>
      <c r="E111" s="644"/>
      <c r="F111" s="645">
        <f>SUM(F106:F110)</f>
        <v>773</v>
      </c>
      <c r="G111" s="320">
        <f t="shared" si="35"/>
        <v>137.83</v>
      </c>
      <c r="H111" s="38"/>
      <c r="I111" s="504"/>
      <c r="J111" s="505"/>
      <c r="K111" s="514">
        <f t="shared" ref="K111:L111" si="36">K98+F111</f>
        <v>8058</v>
      </c>
      <c r="L111" s="514">
        <f t="shared" si="36"/>
        <v>2476.91</v>
      </c>
    </row>
    <row r="112">
      <c r="A112" s="200"/>
      <c r="B112" s="660"/>
      <c r="C112" s="714"/>
      <c r="D112" s="715"/>
      <c r="E112" s="660"/>
      <c r="F112" s="716"/>
      <c r="G112" s="246"/>
      <c r="H112" s="247"/>
      <c r="I112" s="519"/>
      <c r="J112" s="520"/>
      <c r="K112" s="520"/>
      <c r="L112" s="520"/>
    </row>
    <row r="113">
      <c r="A113" s="316"/>
      <c r="B113" s="666">
        <v>51420.0</v>
      </c>
      <c r="C113" s="653">
        <v>2.0</v>
      </c>
      <c r="D113" s="654"/>
      <c r="E113" s="666" t="s">
        <v>517</v>
      </c>
      <c r="F113" s="656">
        <v>103.0</v>
      </c>
      <c r="G113" s="30">
        <v>-635.17</v>
      </c>
      <c r="H113" s="87"/>
      <c r="I113" s="504"/>
      <c r="J113" s="505"/>
      <c r="K113" s="505"/>
      <c r="L113" s="505"/>
    </row>
    <row r="114">
      <c r="A114" s="269"/>
      <c r="B114" s="626">
        <v>50564.0</v>
      </c>
      <c r="C114" s="622">
        <v>6.0</v>
      </c>
      <c r="D114" s="623"/>
      <c r="E114" s="626" t="s">
        <v>549</v>
      </c>
      <c r="F114" s="627">
        <v>300.0</v>
      </c>
      <c r="G114" s="197">
        <f t="shared" ref="G114:G117" si="37">G113+F113</f>
        <v>-532.17</v>
      </c>
      <c r="H114" s="38"/>
      <c r="I114" s="504"/>
      <c r="J114" s="505"/>
      <c r="K114" s="505"/>
      <c r="L114" s="505"/>
    </row>
    <row r="115">
      <c r="A115" s="269"/>
      <c r="B115" s="28">
        <v>47754.0</v>
      </c>
      <c r="C115" s="24">
        <v>9.0</v>
      </c>
      <c r="D115" s="27"/>
      <c r="E115" s="28" t="s">
        <v>550</v>
      </c>
      <c r="F115" s="29">
        <v>225.0</v>
      </c>
      <c r="G115" s="197">
        <f t="shared" si="37"/>
        <v>-232.17</v>
      </c>
      <c r="H115" s="44">
        <v>1.0</v>
      </c>
      <c r="I115" s="532"/>
      <c r="J115" s="533"/>
      <c r="K115" s="505"/>
      <c r="L115" s="505"/>
    </row>
    <row r="116">
      <c r="A116" s="269"/>
      <c r="B116" s="36">
        <v>51271.0</v>
      </c>
      <c r="C116" s="24">
        <v>2.0</v>
      </c>
      <c r="D116" s="623"/>
      <c r="E116" s="626" t="s">
        <v>359</v>
      </c>
      <c r="F116" s="627">
        <v>103.0</v>
      </c>
      <c r="G116" s="197">
        <f t="shared" si="37"/>
        <v>-7.17</v>
      </c>
      <c r="H116" s="38"/>
      <c r="I116" s="526"/>
      <c r="J116" s="527"/>
      <c r="K116" s="505"/>
      <c r="L116" s="505"/>
    </row>
    <row r="117">
      <c r="A117" s="269"/>
      <c r="B117" s="102"/>
      <c r="C117" s="103"/>
      <c r="D117" s="643"/>
      <c r="E117" s="644"/>
      <c r="F117" s="645">
        <f>SUM(F113:F116)</f>
        <v>731</v>
      </c>
      <c r="G117" s="323">
        <f t="shared" si="37"/>
        <v>95.83</v>
      </c>
      <c r="H117" s="38"/>
      <c r="I117" s="556">
        <f t="shared" ref="I117:J117" si="38">I104+F117</f>
        <v>8391</v>
      </c>
      <c r="J117" s="557">
        <f t="shared" si="38"/>
        <v>2039.3</v>
      </c>
      <c r="K117" s="505"/>
      <c r="L117" s="505"/>
    </row>
    <row r="118">
      <c r="A118" s="269">
        <v>45818.0</v>
      </c>
      <c r="B118" s="102"/>
      <c r="C118" s="103"/>
      <c r="D118" s="643"/>
      <c r="E118" s="644"/>
      <c r="F118" s="672"/>
      <c r="G118" s="197"/>
      <c r="H118" s="155"/>
      <c r="I118" s="526"/>
      <c r="J118" s="527"/>
      <c r="K118" s="505"/>
      <c r="L118" s="505"/>
    </row>
    <row r="119">
      <c r="A119" s="269"/>
      <c r="B119" s="36">
        <v>47754.0</v>
      </c>
      <c r="C119" s="24">
        <v>9.0</v>
      </c>
      <c r="D119" s="27"/>
      <c r="E119" s="28" t="s">
        <v>550</v>
      </c>
      <c r="F119" s="29">
        <v>225.0</v>
      </c>
      <c r="G119" s="58">
        <v>-635.17</v>
      </c>
      <c r="H119" s="31"/>
      <c r="I119" s="532"/>
      <c r="J119" s="533"/>
      <c r="K119" s="505"/>
      <c r="L119" s="505"/>
    </row>
    <row r="120">
      <c r="A120" s="269"/>
      <c r="B120" s="28">
        <v>53652.0</v>
      </c>
      <c r="C120" s="24">
        <v>2.0</v>
      </c>
      <c r="D120" s="623"/>
      <c r="E120" s="626" t="s">
        <v>538</v>
      </c>
      <c r="F120" s="627">
        <v>77.0</v>
      </c>
      <c r="G120" s="197">
        <f t="shared" ref="G120:G123" si="39">G119+F119</f>
        <v>-410.17</v>
      </c>
      <c r="H120" s="44"/>
      <c r="I120" s="504"/>
      <c r="J120" s="505"/>
      <c r="K120" s="505"/>
      <c r="L120" s="505"/>
    </row>
    <row r="121">
      <c r="A121" s="269"/>
      <c r="B121" s="626">
        <v>53352.0</v>
      </c>
      <c r="C121" s="622">
        <v>1.0</v>
      </c>
      <c r="D121" s="623"/>
      <c r="E121" s="626" t="s">
        <v>551</v>
      </c>
      <c r="F121" s="627">
        <v>77.0</v>
      </c>
      <c r="G121" s="197">
        <f t="shared" si="39"/>
        <v>-333.17</v>
      </c>
      <c r="H121" s="38"/>
      <c r="I121" s="504"/>
      <c r="J121" s="505"/>
      <c r="K121" s="505"/>
      <c r="L121" s="505"/>
    </row>
    <row r="122">
      <c r="A122" s="269"/>
      <c r="B122" s="626">
        <v>54602.0</v>
      </c>
      <c r="C122" s="622">
        <v>4.0</v>
      </c>
      <c r="D122" s="623"/>
      <c r="E122" s="626" t="s">
        <v>517</v>
      </c>
      <c r="F122" s="627">
        <v>362.0</v>
      </c>
      <c r="G122" s="197">
        <f t="shared" si="39"/>
        <v>-256.17</v>
      </c>
      <c r="H122" s="44">
        <v>2.0</v>
      </c>
      <c r="I122" s="504"/>
      <c r="J122" s="505"/>
      <c r="K122" s="505"/>
      <c r="L122" s="505"/>
    </row>
    <row r="123">
      <c r="A123" s="269"/>
      <c r="B123" s="626"/>
      <c r="C123" s="622"/>
      <c r="D123" s="623"/>
      <c r="E123" s="626"/>
      <c r="F123" s="658">
        <f>SUM(F119:F122)</f>
        <v>741</v>
      </c>
      <c r="G123" s="323">
        <f t="shared" si="39"/>
        <v>105.83</v>
      </c>
      <c r="H123" s="38"/>
      <c r="I123" s="504"/>
      <c r="J123" s="505"/>
      <c r="K123" s="514">
        <f t="shared" ref="K123:L123" si="40">K111+F123</f>
        <v>8799</v>
      </c>
      <c r="L123" s="514">
        <f t="shared" si="40"/>
        <v>2582.74</v>
      </c>
    </row>
    <row r="124">
      <c r="A124" s="558"/>
      <c r="B124" s="650"/>
      <c r="C124" s="648"/>
      <c r="D124" s="661"/>
      <c r="E124" s="663"/>
      <c r="F124" s="664"/>
      <c r="G124" s="245"/>
      <c r="H124" s="253"/>
      <c r="I124" s="519"/>
      <c r="J124" s="520"/>
      <c r="K124" s="520"/>
      <c r="L124" s="520"/>
    </row>
    <row r="125">
      <c r="A125" s="817"/>
      <c r="B125" s="85" t="s">
        <v>552</v>
      </c>
      <c r="C125" s="125">
        <v>9.0</v>
      </c>
      <c r="D125" s="84"/>
      <c r="E125" s="85" t="s">
        <v>407</v>
      </c>
      <c r="F125" s="158">
        <f>44*4</f>
        <v>176</v>
      </c>
      <c r="G125" s="30">
        <v>-635.17</v>
      </c>
      <c r="H125" s="87"/>
      <c r="I125" s="504"/>
      <c r="J125" s="505"/>
      <c r="K125" s="505"/>
      <c r="L125" s="505"/>
    </row>
    <row r="126">
      <c r="A126" s="823"/>
      <c r="B126" s="622">
        <v>53237.0</v>
      </c>
      <c r="C126" s="622">
        <v>2.0</v>
      </c>
      <c r="D126" s="623"/>
      <c r="E126" s="626" t="s">
        <v>518</v>
      </c>
      <c r="F126" s="627">
        <v>77.0</v>
      </c>
      <c r="G126" s="197">
        <f t="shared" ref="G126:G131" si="41">G125+F125</f>
        <v>-459.17</v>
      </c>
      <c r="H126" s="38"/>
      <c r="I126" s="504"/>
      <c r="J126" s="505"/>
      <c r="K126" s="505"/>
      <c r="L126" s="505"/>
    </row>
    <row r="127">
      <c r="A127" s="823"/>
      <c r="B127" s="626">
        <v>51710.0</v>
      </c>
      <c r="C127" s="622">
        <v>2.0</v>
      </c>
      <c r="D127" s="623"/>
      <c r="E127" s="626" t="s">
        <v>553</v>
      </c>
      <c r="F127" s="627">
        <v>77.0</v>
      </c>
      <c r="G127" s="197">
        <f t="shared" si="41"/>
        <v>-382.17</v>
      </c>
      <c r="H127" s="38"/>
      <c r="I127" s="504"/>
      <c r="J127" s="505"/>
      <c r="K127" s="505"/>
      <c r="L127" s="505"/>
    </row>
    <row r="128">
      <c r="A128" s="823"/>
      <c r="B128" s="626">
        <v>53914.0</v>
      </c>
      <c r="C128" s="622">
        <v>6.0</v>
      </c>
      <c r="D128" s="623"/>
      <c r="E128" s="626" t="s">
        <v>554</v>
      </c>
      <c r="F128" s="627">
        <v>206.0</v>
      </c>
      <c r="G128" s="197">
        <f t="shared" si="41"/>
        <v>-305.17</v>
      </c>
      <c r="H128" s="44">
        <v>1.0</v>
      </c>
      <c r="I128" s="504"/>
      <c r="J128" s="505"/>
      <c r="K128" s="505"/>
      <c r="L128" s="505"/>
    </row>
    <row r="129">
      <c r="A129" s="823"/>
      <c r="B129" s="626">
        <v>52012.0</v>
      </c>
      <c r="C129" s="622">
        <v>2.0</v>
      </c>
      <c r="D129" s="623"/>
      <c r="E129" s="626" t="s">
        <v>518</v>
      </c>
      <c r="F129" s="627">
        <v>77.0</v>
      </c>
      <c r="G129" s="197">
        <f t="shared" si="41"/>
        <v>-99.17</v>
      </c>
      <c r="H129" s="38"/>
      <c r="I129" s="504"/>
      <c r="J129" s="505"/>
      <c r="K129" s="505"/>
      <c r="L129" s="505"/>
    </row>
    <row r="130">
      <c r="A130" s="823"/>
      <c r="B130" s="626">
        <v>42806.0</v>
      </c>
      <c r="C130" s="622">
        <v>2.0</v>
      </c>
      <c r="D130" s="623"/>
      <c r="E130" s="626" t="s">
        <v>518</v>
      </c>
      <c r="F130" s="627">
        <v>77.0</v>
      </c>
      <c r="G130" s="197">
        <f t="shared" si="41"/>
        <v>-22.17</v>
      </c>
      <c r="H130" s="38"/>
      <c r="I130" s="504"/>
      <c r="J130" s="505"/>
      <c r="K130" s="505"/>
      <c r="L130" s="505"/>
    </row>
    <row r="131">
      <c r="A131" s="823"/>
      <c r="B131" s="644"/>
      <c r="C131" s="642"/>
      <c r="D131" s="643"/>
      <c r="E131" s="644"/>
      <c r="F131" s="645">
        <f>SUM(F125:F130)</f>
        <v>690</v>
      </c>
      <c r="G131" s="323">
        <f t="shared" si="41"/>
        <v>54.83</v>
      </c>
      <c r="H131" s="38"/>
      <c r="I131" s="524">
        <f t="shared" ref="I131:J131" si="42">I117+F131</f>
        <v>9081</v>
      </c>
      <c r="J131" s="514">
        <f t="shared" si="42"/>
        <v>2094.13</v>
      </c>
      <c r="K131" s="505"/>
      <c r="L131" s="505"/>
    </row>
    <row r="132">
      <c r="A132" s="562">
        <v>45819.0</v>
      </c>
      <c r="B132" s="626"/>
      <c r="C132" s="622"/>
      <c r="D132" s="643"/>
      <c r="E132" s="644"/>
      <c r="F132" s="672"/>
      <c r="G132" s="197"/>
      <c r="H132" s="155"/>
      <c r="I132" s="504"/>
      <c r="J132" s="505"/>
      <c r="K132" s="505"/>
      <c r="L132" s="505"/>
    </row>
    <row r="133" ht="20.25" customHeight="1">
      <c r="A133" s="269"/>
      <c r="B133" s="159">
        <v>54495.0</v>
      </c>
      <c r="C133" s="57">
        <v>2.0</v>
      </c>
      <c r="D133" s="623"/>
      <c r="E133" s="626" t="s">
        <v>518</v>
      </c>
      <c r="F133" s="258">
        <v>77.0</v>
      </c>
      <c r="G133" s="257">
        <v>-635.17</v>
      </c>
      <c r="H133" s="31"/>
      <c r="I133" s="504"/>
      <c r="J133" s="505"/>
      <c r="K133" s="505"/>
      <c r="L133" s="505"/>
    </row>
    <row r="134">
      <c r="A134" s="269"/>
      <c r="B134" s="626">
        <v>46433.0</v>
      </c>
      <c r="C134" s="622">
        <v>2.0</v>
      </c>
      <c r="D134" s="623"/>
      <c r="E134" s="626" t="s">
        <v>518</v>
      </c>
      <c r="F134" s="627">
        <v>77.0</v>
      </c>
      <c r="G134" s="257">
        <f t="shared" ref="G134:G138" si="43">G133+F133</f>
        <v>-558.17</v>
      </c>
      <c r="H134" s="38"/>
      <c r="I134" s="497"/>
      <c r="J134" s="505"/>
      <c r="K134" s="505"/>
      <c r="L134" s="505"/>
    </row>
    <row r="135">
      <c r="A135" s="269"/>
      <c r="B135" s="626" t="s">
        <v>555</v>
      </c>
      <c r="C135" s="622">
        <v>8.0</v>
      </c>
      <c r="D135" s="623"/>
      <c r="E135" s="626" t="s">
        <v>525</v>
      </c>
      <c r="F135" s="627">
        <f>77*4</f>
        <v>308</v>
      </c>
      <c r="G135" s="257">
        <f t="shared" si="43"/>
        <v>-481.17</v>
      </c>
      <c r="H135" s="38"/>
      <c r="I135" s="497"/>
      <c r="J135" s="505"/>
      <c r="K135" s="505"/>
      <c r="L135" s="505"/>
    </row>
    <row r="136">
      <c r="A136" s="269"/>
      <c r="B136" s="626">
        <v>53590.0</v>
      </c>
      <c r="C136" s="622">
        <v>2.0</v>
      </c>
      <c r="D136" s="623"/>
      <c r="E136" s="626" t="s">
        <v>556</v>
      </c>
      <c r="F136" s="627">
        <v>63.0</v>
      </c>
      <c r="G136" s="257">
        <f t="shared" si="43"/>
        <v>-173.17</v>
      </c>
      <c r="H136" s="38"/>
      <c r="I136" s="563"/>
      <c r="J136" s="564"/>
      <c r="K136" s="505"/>
      <c r="L136" s="505"/>
    </row>
    <row r="137">
      <c r="A137" s="269"/>
      <c r="B137" s="622">
        <v>49331.0</v>
      </c>
      <c r="C137" s="622">
        <v>5.0</v>
      </c>
      <c r="D137" s="623"/>
      <c r="E137" s="626" t="s">
        <v>554</v>
      </c>
      <c r="F137" s="627">
        <v>206.0</v>
      </c>
      <c r="G137" s="257">
        <f t="shared" si="43"/>
        <v>-110.17</v>
      </c>
      <c r="H137" s="44">
        <v>2.0</v>
      </c>
      <c r="I137" s="497"/>
      <c r="J137" s="505"/>
      <c r="K137" s="514">
        <f t="shared" ref="K137:L137" si="44">K123+F138</f>
        <v>9530</v>
      </c>
      <c r="L137" s="514">
        <f t="shared" si="44"/>
        <v>2678.57</v>
      </c>
    </row>
    <row r="138">
      <c r="A138" s="269"/>
      <c r="B138" s="622"/>
      <c r="C138" s="717"/>
      <c r="D138" s="623"/>
      <c r="E138" s="626"/>
      <c r="F138" s="658">
        <f>SUM(F133:F137)</f>
        <v>731</v>
      </c>
      <c r="G138" s="480">
        <f t="shared" si="43"/>
        <v>95.83</v>
      </c>
      <c r="H138" s="38"/>
      <c r="I138" s="497"/>
      <c r="J138" s="505"/>
      <c r="K138" s="505"/>
      <c r="L138" s="505"/>
    </row>
    <row r="139">
      <c r="A139" s="558"/>
      <c r="B139" s="660"/>
      <c r="C139" s="719"/>
      <c r="D139" s="661"/>
      <c r="E139" s="663"/>
      <c r="F139" s="664"/>
      <c r="G139" s="245"/>
      <c r="H139" s="253"/>
      <c r="I139" s="519"/>
      <c r="J139" s="520"/>
      <c r="K139" s="520"/>
      <c r="L139" s="520"/>
    </row>
    <row r="140">
      <c r="A140" s="316"/>
      <c r="B140" s="666">
        <v>54630.0</v>
      </c>
      <c r="C140" s="653">
        <v>6.0</v>
      </c>
      <c r="D140" s="654"/>
      <c r="E140" s="666" t="s">
        <v>518</v>
      </c>
      <c r="F140" s="656">
        <v>310.0</v>
      </c>
      <c r="G140" s="30">
        <v>-635.17</v>
      </c>
      <c r="H140" s="87"/>
      <c r="I140" s="504"/>
      <c r="J140" s="505"/>
      <c r="K140" s="505"/>
      <c r="L140" s="505"/>
    </row>
    <row r="141">
      <c r="A141" s="269"/>
      <c r="B141" s="626">
        <v>51603.0</v>
      </c>
      <c r="C141" s="622">
        <v>2.0</v>
      </c>
      <c r="D141" s="623"/>
      <c r="E141" s="626" t="s">
        <v>557</v>
      </c>
      <c r="F141" s="627">
        <v>63.0</v>
      </c>
      <c r="G141" s="58">
        <f t="shared" ref="G141:G145" si="45">G140+F140</f>
        <v>-325.17</v>
      </c>
      <c r="H141" s="38"/>
      <c r="I141" s="504"/>
      <c r="J141" s="505"/>
      <c r="K141" s="505"/>
      <c r="L141" s="505"/>
    </row>
    <row r="142">
      <c r="A142" s="269"/>
      <c r="B142" s="626">
        <v>50759.0</v>
      </c>
      <c r="C142" s="622">
        <v>6.0</v>
      </c>
      <c r="D142" s="623"/>
      <c r="E142" s="626" t="s">
        <v>525</v>
      </c>
      <c r="F142" s="627">
        <v>154.0</v>
      </c>
      <c r="G142" s="58">
        <f t="shared" si="45"/>
        <v>-262.17</v>
      </c>
      <c r="H142" s="38"/>
      <c r="I142" s="504"/>
      <c r="J142" s="505"/>
      <c r="K142" s="505"/>
      <c r="L142" s="505"/>
    </row>
    <row r="143">
      <c r="A143" s="269"/>
      <c r="B143" s="626">
        <v>48491.0</v>
      </c>
      <c r="C143" s="622">
        <v>2.0</v>
      </c>
      <c r="D143" s="623"/>
      <c r="E143" s="626" t="s">
        <v>518</v>
      </c>
      <c r="F143" s="627">
        <v>77.0</v>
      </c>
      <c r="G143" s="58">
        <f t="shared" si="45"/>
        <v>-108.17</v>
      </c>
      <c r="H143" s="44">
        <v>1.0</v>
      </c>
      <c r="I143" s="504"/>
      <c r="J143" s="505"/>
      <c r="K143" s="505"/>
      <c r="L143" s="505"/>
    </row>
    <row r="144">
      <c r="A144" s="269"/>
      <c r="B144" s="626">
        <v>54109.0</v>
      </c>
      <c r="C144" s="622">
        <v>6.0</v>
      </c>
      <c r="D144" s="623"/>
      <c r="E144" s="626" t="s">
        <v>518</v>
      </c>
      <c r="F144" s="627">
        <v>310.0</v>
      </c>
      <c r="G144" s="58">
        <f t="shared" si="45"/>
        <v>-31.17</v>
      </c>
      <c r="H144" s="38"/>
      <c r="I144" s="504"/>
      <c r="J144" s="505"/>
      <c r="K144" s="505"/>
      <c r="L144" s="505"/>
    </row>
    <row r="145">
      <c r="A145" s="269">
        <v>45820.0</v>
      </c>
      <c r="B145" s="641"/>
      <c r="C145" s="642"/>
      <c r="D145" s="643"/>
      <c r="E145" s="723"/>
      <c r="F145" s="645">
        <f>SUM(F140:F144)</f>
        <v>914</v>
      </c>
      <c r="G145" s="320">
        <f t="shared" si="45"/>
        <v>278.83</v>
      </c>
      <c r="H145" s="38"/>
      <c r="I145" s="524">
        <f t="shared" ref="I145:J145" si="46">I131+F145</f>
        <v>9995</v>
      </c>
      <c r="J145" s="514">
        <f t="shared" si="46"/>
        <v>2372.96</v>
      </c>
      <c r="K145" s="505"/>
      <c r="L145" s="505"/>
    </row>
    <row r="146">
      <c r="A146" s="269"/>
      <c r="B146" s="644"/>
      <c r="C146" s="642"/>
      <c r="D146" s="643"/>
      <c r="E146" s="644"/>
      <c r="F146" s="672"/>
      <c r="G146" s="197"/>
      <c r="H146" s="155"/>
      <c r="I146" s="504"/>
      <c r="J146" s="505"/>
      <c r="K146" s="505"/>
      <c r="L146" s="505"/>
    </row>
    <row r="147">
      <c r="A147" s="269"/>
      <c r="B147" s="161">
        <v>54224.0</v>
      </c>
      <c r="C147" s="622">
        <v>2.0</v>
      </c>
      <c r="D147" s="623"/>
      <c r="E147" s="626" t="s">
        <v>196</v>
      </c>
      <c r="F147" s="627">
        <v>81.0</v>
      </c>
      <c r="G147" s="58">
        <v>-635.17</v>
      </c>
      <c r="H147" s="31"/>
      <c r="I147" s="504"/>
      <c r="J147" s="505"/>
      <c r="K147" s="505"/>
      <c r="L147" s="505"/>
    </row>
    <row r="148">
      <c r="A148" s="269"/>
      <c r="B148" s="626">
        <v>53051.0</v>
      </c>
      <c r="C148" s="622">
        <v>8.0</v>
      </c>
      <c r="D148" s="623"/>
      <c r="E148" s="626" t="s">
        <v>538</v>
      </c>
      <c r="F148" s="627">
        <v>310.0</v>
      </c>
      <c r="G148" s="197">
        <f t="shared" ref="G148:G151" si="47">G147+F147</f>
        <v>-554.17</v>
      </c>
      <c r="H148" s="38"/>
      <c r="I148" s="504"/>
      <c r="J148" s="505"/>
      <c r="K148" s="505"/>
      <c r="L148" s="505"/>
    </row>
    <row r="149">
      <c r="A149" s="269"/>
      <c r="B149" s="626">
        <v>53529.0</v>
      </c>
      <c r="C149" s="622">
        <v>2.0</v>
      </c>
      <c r="D149" s="623"/>
      <c r="E149" s="626" t="s">
        <v>527</v>
      </c>
      <c r="F149" s="627">
        <v>77.0</v>
      </c>
      <c r="G149" s="197">
        <f t="shared" si="47"/>
        <v>-244.17</v>
      </c>
      <c r="H149" s="44">
        <v>2.0</v>
      </c>
      <c r="I149" s="504"/>
      <c r="J149" s="505"/>
      <c r="K149" s="505"/>
      <c r="L149" s="505"/>
    </row>
    <row r="150">
      <c r="A150" s="269"/>
      <c r="B150" s="626">
        <v>52520.0</v>
      </c>
      <c r="C150" s="622">
        <v>4.0</v>
      </c>
      <c r="D150" s="623"/>
      <c r="E150" s="626" t="s">
        <v>518</v>
      </c>
      <c r="F150" s="627">
        <v>310.0</v>
      </c>
      <c r="G150" s="197">
        <f t="shared" si="47"/>
        <v>-167.17</v>
      </c>
      <c r="H150" s="38"/>
      <c r="I150" s="504"/>
      <c r="J150" s="505"/>
      <c r="K150" s="505"/>
      <c r="L150" s="505"/>
    </row>
    <row r="151">
      <c r="A151" s="269"/>
      <c r="B151" s="626"/>
      <c r="C151" s="622"/>
      <c r="D151" s="623"/>
      <c r="E151" s="626"/>
      <c r="F151" s="658">
        <f>SUM(F147:F150)</f>
        <v>778</v>
      </c>
      <c r="G151" s="323">
        <f t="shared" si="47"/>
        <v>142.83</v>
      </c>
      <c r="H151" s="38"/>
      <c r="I151" s="504"/>
      <c r="J151" s="505"/>
      <c r="K151" s="514">
        <f t="shared" ref="K151:L151" si="48">K137+F151</f>
        <v>10308</v>
      </c>
      <c r="L151" s="514">
        <f t="shared" si="48"/>
        <v>2821.4</v>
      </c>
    </row>
    <row r="152">
      <c r="A152" s="558"/>
      <c r="B152" s="650"/>
      <c r="C152" s="660"/>
      <c r="D152" s="661"/>
      <c r="E152" s="663"/>
      <c r="F152" s="664"/>
      <c r="G152" s="204"/>
      <c r="H152" s="253"/>
      <c r="I152" s="519"/>
      <c r="J152" s="520"/>
      <c r="K152" s="520"/>
      <c r="L152" s="520"/>
    </row>
    <row r="153">
      <c r="A153" s="316">
        <v>45821.0</v>
      </c>
      <c r="B153" s="666">
        <v>54602.0</v>
      </c>
      <c r="C153" s="653">
        <v>4.0</v>
      </c>
      <c r="D153" s="654"/>
      <c r="E153" s="666" t="s">
        <v>359</v>
      </c>
      <c r="F153" s="656">
        <v>362.0</v>
      </c>
      <c r="G153" s="30">
        <v>-635.17</v>
      </c>
      <c r="H153" s="738"/>
      <c r="I153" s="504"/>
      <c r="J153" s="505"/>
      <c r="K153" s="505"/>
      <c r="L153" s="505"/>
    </row>
    <row r="154">
      <c r="A154" s="185"/>
      <c r="B154" s="626">
        <v>53703.0</v>
      </c>
      <c r="C154" s="622">
        <v>8.0</v>
      </c>
      <c r="D154" s="623"/>
      <c r="E154" s="626" t="s">
        <v>558</v>
      </c>
      <c r="F154" s="627">
        <v>362.0</v>
      </c>
      <c r="G154" s="58">
        <f t="shared" ref="G154:G156" si="49">G153+F153</f>
        <v>-273.17</v>
      </c>
      <c r="H154" s="739"/>
      <c r="I154" s="504"/>
      <c r="J154" s="505"/>
      <c r="K154" s="505"/>
      <c r="L154" s="505"/>
    </row>
    <row r="155">
      <c r="A155" s="185"/>
      <c r="B155" s="626">
        <v>54749.0</v>
      </c>
      <c r="C155" s="622">
        <v>2.0</v>
      </c>
      <c r="D155" s="623"/>
      <c r="E155" s="626" t="s">
        <v>559</v>
      </c>
      <c r="F155" s="627">
        <v>170.0</v>
      </c>
      <c r="G155" s="58">
        <f t="shared" si="49"/>
        <v>88.83</v>
      </c>
      <c r="H155" s="739"/>
      <c r="I155" s="504"/>
      <c r="J155" s="505"/>
      <c r="K155" s="505"/>
      <c r="L155" s="505"/>
    </row>
    <row r="156">
      <c r="A156" s="185"/>
      <c r="B156" s="626"/>
      <c r="C156" s="622"/>
      <c r="D156" s="643"/>
      <c r="E156" s="644"/>
      <c r="F156" s="645">
        <f>SUM(F153:F155)</f>
        <v>894</v>
      </c>
      <c r="G156" s="320">
        <f t="shared" si="49"/>
        <v>258.83</v>
      </c>
      <c r="H156" s="740">
        <v>1.0</v>
      </c>
      <c r="I156" s="524">
        <f>I145+F156</f>
        <v>10889</v>
      </c>
      <c r="J156" s="514">
        <f>J145+G156+0.1</f>
        <v>2631.89</v>
      </c>
      <c r="K156" s="505"/>
      <c r="L156" s="505"/>
    </row>
    <row r="157">
      <c r="A157" s="185"/>
      <c r="B157" s="626"/>
      <c r="C157" s="622"/>
      <c r="D157" s="643"/>
      <c r="E157" s="644"/>
      <c r="F157" s="672"/>
      <c r="G157" s="197"/>
      <c r="H157" s="739"/>
      <c r="I157" s="504"/>
      <c r="J157" s="505"/>
      <c r="K157" s="505"/>
      <c r="L157" s="505"/>
    </row>
    <row r="158">
      <c r="A158" s="185"/>
      <c r="B158" s="626"/>
      <c r="C158" s="622"/>
      <c r="D158" s="643"/>
      <c r="E158" s="644"/>
      <c r="F158" s="672"/>
      <c r="G158" s="197"/>
      <c r="H158" s="739"/>
      <c r="I158" s="504"/>
      <c r="J158" s="505"/>
      <c r="K158" s="505"/>
      <c r="L158" s="505"/>
    </row>
    <row r="159">
      <c r="A159" s="185"/>
      <c r="B159" s="644"/>
      <c r="C159" s="642"/>
      <c r="D159" s="643"/>
      <c r="E159" s="644"/>
      <c r="F159" s="672"/>
      <c r="G159" s="197"/>
      <c r="H159" s="739"/>
      <c r="I159" s="504"/>
      <c r="J159" s="505"/>
      <c r="K159" s="505"/>
      <c r="L159" s="505"/>
    </row>
    <row r="160">
      <c r="A160" s="185"/>
      <c r="B160" s="644"/>
      <c r="C160" s="642"/>
      <c r="D160" s="643"/>
      <c r="E160" s="644"/>
      <c r="F160" s="672"/>
      <c r="G160" s="197"/>
      <c r="H160" s="739"/>
      <c r="I160" s="504"/>
      <c r="J160" s="505"/>
      <c r="K160" s="505"/>
      <c r="L160" s="505"/>
    </row>
    <row r="161">
      <c r="A161" s="185"/>
      <c r="B161" s="626" t="s">
        <v>560</v>
      </c>
      <c r="C161" s="622">
        <v>5.0</v>
      </c>
      <c r="D161" s="623"/>
      <c r="E161" s="626" t="s">
        <v>443</v>
      </c>
      <c r="F161" s="627">
        <f>81*2</f>
        <v>162</v>
      </c>
      <c r="G161" s="58">
        <v>-635.17</v>
      </c>
      <c r="H161" s="741"/>
      <c r="I161" s="504"/>
      <c r="J161" s="505"/>
      <c r="K161" s="505"/>
      <c r="L161" s="505"/>
    </row>
    <row r="162" ht="15.75" customHeight="1">
      <c r="A162" s="185"/>
      <c r="B162" s="138">
        <v>54492.0</v>
      </c>
      <c r="C162" s="24">
        <v>5.0</v>
      </c>
      <c r="D162" s="27"/>
      <c r="E162" s="28" t="s">
        <v>407</v>
      </c>
      <c r="F162" s="29">
        <v>44.0</v>
      </c>
      <c r="G162" s="197">
        <f t="shared" ref="G162:G166" si="50">G161+F161</f>
        <v>-473.17</v>
      </c>
      <c r="H162" s="824" t="s">
        <v>548</v>
      </c>
      <c r="I162" s="504"/>
      <c r="J162" s="505"/>
      <c r="K162" s="505"/>
      <c r="L162" s="505"/>
    </row>
    <row r="163">
      <c r="A163" s="185"/>
      <c r="B163" s="138" t="s">
        <v>561</v>
      </c>
      <c r="C163" s="24">
        <v>5.0</v>
      </c>
      <c r="D163" s="27"/>
      <c r="E163" s="28" t="s">
        <v>527</v>
      </c>
      <c r="F163" s="29">
        <f>77*2</f>
        <v>154</v>
      </c>
      <c r="G163" s="197">
        <f t="shared" si="50"/>
        <v>-429.17</v>
      </c>
      <c r="H163" s="38"/>
      <c r="I163" s="504"/>
      <c r="J163" s="505"/>
      <c r="K163" s="505"/>
      <c r="L163" s="505"/>
    </row>
    <row r="164">
      <c r="A164" s="185"/>
      <c r="B164" s="626" t="s">
        <v>562</v>
      </c>
      <c r="C164" s="622">
        <v>7.0</v>
      </c>
      <c r="D164" s="623"/>
      <c r="E164" s="626" t="s">
        <v>563</v>
      </c>
      <c r="F164" s="627">
        <f>103+103+63</f>
        <v>269</v>
      </c>
      <c r="G164" s="197">
        <f t="shared" si="50"/>
        <v>-275.17</v>
      </c>
      <c r="H164" s="740">
        <v>2.0</v>
      </c>
      <c r="I164" s="504"/>
      <c r="J164" s="505"/>
      <c r="K164" s="505"/>
      <c r="L164" s="505"/>
    </row>
    <row r="165">
      <c r="A165" s="185"/>
      <c r="B165" s="626">
        <v>52974.0</v>
      </c>
      <c r="C165" s="622">
        <v>2.0</v>
      </c>
      <c r="D165" s="623"/>
      <c r="E165" s="626" t="s">
        <v>52</v>
      </c>
      <c r="F165" s="627">
        <v>40.0</v>
      </c>
      <c r="G165" s="197">
        <f t="shared" si="50"/>
        <v>-6.17</v>
      </c>
      <c r="H165" s="739"/>
      <c r="I165" s="504"/>
      <c r="J165" s="505"/>
      <c r="K165" s="505"/>
      <c r="L165" s="505"/>
    </row>
    <row r="166">
      <c r="A166" s="185"/>
      <c r="B166" s="626"/>
      <c r="C166" s="622"/>
      <c r="D166" s="623"/>
      <c r="E166" s="626"/>
      <c r="F166" s="658">
        <f>SUM(F161:F165)</f>
        <v>669</v>
      </c>
      <c r="G166" s="323">
        <f t="shared" si="50"/>
        <v>33.83</v>
      </c>
      <c r="H166" s="739"/>
      <c r="I166" s="504"/>
      <c r="J166" s="505"/>
      <c r="K166" s="514">
        <f t="shared" ref="K166:L166" si="51">K151+F166</f>
        <v>10977</v>
      </c>
      <c r="L166" s="514">
        <f t="shared" si="51"/>
        <v>2855.23</v>
      </c>
    </row>
    <row r="167">
      <c r="A167" s="185"/>
      <c r="B167" s="626"/>
      <c r="C167" s="642"/>
      <c r="D167" s="643"/>
      <c r="E167" s="644"/>
      <c r="F167" s="645"/>
      <c r="G167" s="171"/>
      <c r="H167" s="739"/>
      <c r="I167" s="504"/>
      <c r="J167" s="505"/>
      <c r="K167" s="505"/>
      <c r="L167" s="505"/>
    </row>
    <row r="168">
      <c r="A168" s="200"/>
      <c r="B168" s="660"/>
      <c r="C168" s="714"/>
      <c r="D168" s="715"/>
      <c r="E168" s="660"/>
      <c r="F168" s="716"/>
      <c r="G168" s="246"/>
      <c r="H168" s="825"/>
      <c r="I168" s="519"/>
      <c r="J168" s="520"/>
      <c r="K168" s="520"/>
      <c r="L168" s="520"/>
    </row>
    <row r="169">
      <c r="A169" s="316">
        <v>45822.0</v>
      </c>
      <c r="B169" s="666">
        <v>54789.0</v>
      </c>
      <c r="C169" s="653">
        <v>4.0</v>
      </c>
      <c r="D169" s="654"/>
      <c r="E169" s="666" t="s">
        <v>529</v>
      </c>
      <c r="F169" s="656">
        <v>310.0</v>
      </c>
      <c r="G169" s="30">
        <v>-635.17</v>
      </c>
      <c r="H169" s="730"/>
      <c r="I169" s="504"/>
      <c r="J169" s="505"/>
      <c r="K169" s="505"/>
      <c r="L169" s="505"/>
    </row>
    <row r="170">
      <c r="A170" s="185"/>
      <c r="B170" s="626">
        <v>48061.0</v>
      </c>
      <c r="C170" s="622">
        <v>8.0</v>
      </c>
      <c r="D170" s="623"/>
      <c r="E170" s="626" t="s">
        <v>163</v>
      </c>
      <c r="F170" s="627">
        <v>310.0</v>
      </c>
      <c r="G170" s="197">
        <f t="shared" ref="G170:G173" si="52">G169+F169</f>
        <v>-325.17</v>
      </c>
      <c r="H170" s="731"/>
      <c r="I170" s="504"/>
      <c r="J170" s="505"/>
      <c r="K170" s="505"/>
      <c r="L170" s="505"/>
    </row>
    <row r="171">
      <c r="A171" s="185"/>
      <c r="B171" s="344">
        <v>47754.0</v>
      </c>
      <c r="C171" s="24">
        <v>9.0</v>
      </c>
      <c r="D171" s="27"/>
      <c r="E171" s="28" t="s">
        <v>425</v>
      </c>
      <c r="F171" s="29">
        <v>225.0</v>
      </c>
      <c r="G171" s="197">
        <f t="shared" si="52"/>
        <v>-15.17</v>
      </c>
      <c r="H171" s="731"/>
      <c r="I171" s="504"/>
      <c r="J171" s="505"/>
      <c r="K171" s="505"/>
      <c r="L171" s="505"/>
    </row>
    <row r="172">
      <c r="A172" s="185"/>
      <c r="B172" s="626">
        <v>53914.0</v>
      </c>
      <c r="C172" s="622">
        <v>6.0</v>
      </c>
      <c r="D172" s="623"/>
      <c r="E172" s="626" t="s">
        <v>203</v>
      </c>
      <c r="F172" s="627">
        <f>103*2</f>
        <v>206</v>
      </c>
      <c r="G172" s="197">
        <f t="shared" si="52"/>
        <v>209.83</v>
      </c>
      <c r="H172" s="731"/>
      <c r="I172" s="504"/>
      <c r="J172" s="505"/>
      <c r="K172" s="505"/>
      <c r="L172" s="505"/>
    </row>
    <row r="173">
      <c r="A173" s="185"/>
      <c r="B173" s="644"/>
      <c r="C173" s="642"/>
      <c r="D173" s="643"/>
      <c r="E173" s="644"/>
      <c r="F173" s="645">
        <f>SUM(F169:F172)</f>
        <v>1051</v>
      </c>
      <c r="G173" s="323">
        <f t="shared" si="52"/>
        <v>415.83</v>
      </c>
      <c r="H173" s="732">
        <v>1.0</v>
      </c>
      <c r="I173" s="524">
        <f t="shared" ref="I173:J173" si="53">I156+F173</f>
        <v>11940</v>
      </c>
      <c r="J173" s="514">
        <f t="shared" si="53"/>
        <v>3047.72</v>
      </c>
      <c r="K173" s="505"/>
      <c r="L173" s="505"/>
    </row>
    <row r="174">
      <c r="A174" s="185"/>
      <c r="B174" s="644"/>
      <c r="C174" s="642"/>
      <c r="D174" s="643"/>
      <c r="E174" s="644"/>
      <c r="F174" s="672"/>
      <c r="G174" s="197"/>
      <c r="H174" s="731"/>
      <c r="I174" s="504"/>
      <c r="J174" s="505"/>
      <c r="K174" s="505"/>
      <c r="L174" s="505"/>
    </row>
    <row r="175">
      <c r="A175" s="185"/>
      <c r="B175" s="644"/>
      <c r="C175" s="642"/>
      <c r="D175" s="643"/>
      <c r="E175" s="644"/>
      <c r="F175" s="672"/>
      <c r="G175" s="197"/>
      <c r="H175" s="731"/>
      <c r="I175" s="504"/>
      <c r="J175" s="505"/>
      <c r="K175" s="505"/>
      <c r="L175" s="505"/>
    </row>
    <row r="176">
      <c r="A176" s="185"/>
      <c r="B176" s="644"/>
      <c r="C176" s="642"/>
      <c r="D176" s="643"/>
      <c r="E176" s="644"/>
      <c r="F176" s="672"/>
      <c r="G176" s="197"/>
      <c r="H176" s="731"/>
      <c r="I176" s="504"/>
      <c r="J176" s="505"/>
      <c r="K176" s="505"/>
      <c r="L176" s="505"/>
    </row>
    <row r="177">
      <c r="A177" s="185"/>
      <c r="B177" s="161">
        <v>53245.0</v>
      </c>
      <c r="C177" s="622">
        <v>4.0</v>
      </c>
      <c r="D177" s="623"/>
      <c r="E177" s="626" t="s">
        <v>558</v>
      </c>
      <c r="F177" s="627">
        <v>362.0</v>
      </c>
      <c r="G177" s="58">
        <v>-635.17</v>
      </c>
      <c r="H177" s="731"/>
      <c r="I177" s="504"/>
      <c r="J177" s="505"/>
      <c r="K177" s="505"/>
      <c r="L177" s="505"/>
    </row>
    <row r="178">
      <c r="A178" s="185"/>
      <c r="B178" s="344">
        <v>47754.0</v>
      </c>
      <c r="C178" s="24">
        <v>9.0</v>
      </c>
      <c r="D178" s="27"/>
      <c r="E178" s="28" t="s">
        <v>425</v>
      </c>
      <c r="F178" s="29">
        <v>225.0</v>
      </c>
      <c r="G178" s="197">
        <f t="shared" ref="G178:G180" si="54">G177+F177</f>
        <v>-273.17</v>
      </c>
      <c r="H178" s="731"/>
      <c r="I178" s="504"/>
      <c r="J178" s="505"/>
      <c r="K178" s="505"/>
      <c r="L178" s="505"/>
    </row>
    <row r="179">
      <c r="A179" s="185"/>
      <c r="B179" s="626" t="s">
        <v>564</v>
      </c>
      <c r="C179" s="622">
        <v>11.0</v>
      </c>
      <c r="D179" s="623"/>
      <c r="E179" s="626" t="s">
        <v>565</v>
      </c>
      <c r="F179" s="627">
        <v>509.0</v>
      </c>
      <c r="G179" s="197">
        <f t="shared" si="54"/>
        <v>-48.17</v>
      </c>
      <c r="H179" s="731"/>
      <c r="I179" s="504"/>
      <c r="J179" s="505"/>
      <c r="K179" s="505"/>
      <c r="L179" s="505"/>
    </row>
    <row r="180">
      <c r="A180" s="185"/>
      <c r="B180" s="626"/>
      <c r="C180" s="622"/>
      <c r="D180" s="623"/>
      <c r="E180" s="626"/>
      <c r="F180" s="658">
        <f>SUM(F177:F179)</f>
        <v>1096</v>
      </c>
      <c r="G180" s="323">
        <f t="shared" si="54"/>
        <v>460.83</v>
      </c>
      <c r="H180" s="732">
        <v>2.0</v>
      </c>
      <c r="I180" s="504"/>
      <c r="J180" s="505"/>
      <c r="K180" s="505"/>
      <c r="L180" s="505"/>
    </row>
    <row r="181">
      <c r="A181" s="185"/>
      <c r="B181" s="626"/>
      <c r="C181" s="622"/>
      <c r="D181" s="623"/>
      <c r="E181" s="626"/>
      <c r="F181" s="658"/>
      <c r="G181" s="197"/>
      <c r="H181" s="731"/>
      <c r="I181" s="504"/>
      <c r="J181" s="505"/>
      <c r="K181" s="514">
        <f t="shared" ref="K181:L181" si="55">K166+F180</f>
        <v>12073</v>
      </c>
      <c r="L181" s="514">
        <f t="shared" si="55"/>
        <v>3316.06</v>
      </c>
    </row>
    <row r="182">
      <c r="A182" s="185"/>
      <c r="B182" s="626"/>
      <c r="C182" s="622"/>
      <c r="D182" s="643"/>
      <c r="E182" s="644"/>
      <c r="F182" s="645"/>
      <c r="G182" s="171"/>
      <c r="H182" s="731"/>
      <c r="I182" s="504"/>
      <c r="J182" s="505"/>
      <c r="K182" s="505"/>
      <c r="L182" s="505"/>
    </row>
    <row r="183">
      <c r="A183" s="185"/>
      <c r="B183" s="626"/>
      <c r="C183" s="642"/>
      <c r="D183" s="643"/>
      <c r="E183" s="644"/>
      <c r="F183" s="645"/>
      <c r="G183" s="171"/>
      <c r="H183" s="731"/>
      <c r="I183" s="504"/>
      <c r="J183" s="505"/>
      <c r="K183" s="505"/>
      <c r="L183" s="505"/>
    </row>
    <row r="184">
      <c r="A184" s="200"/>
      <c r="B184" s="660"/>
      <c r="C184" s="714"/>
      <c r="D184" s="715"/>
      <c r="E184" s="660"/>
      <c r="F184" s="716"/>
      <c r="G184" s="245"/>
      <c r="H184" s="826"/>
      <c r="I184" s="519"/>
      <c r="J184" s="520"/>
      <c r="K184" s="520"/>
      <c r="L184" s="520"/>
    </row>
    <row r="185">
      <c r="A185" s="316">
        <v>45823.0</v>
      </c>
      <c r="B185" s="161" t="s">
        <v>566</v>
      </c>
      <c r="C185" s="622">
        <v>8.0</v>
      </c>
      <c r="D185" s="623"/>
      <c r="E185" s="626" t="s">
        <v>527</v>
      </c>
      <c r="F185" s="627">
        <f>77*3</f>
        <v>231</v>
      </c>
      <c r="G185" s="30">
        <v>-635.17</v>
      </c>
      <c r="H185" s="738"/>
      <c r="I185" s="504"/>
      <c r="J185" s="505"/>
      <c r="K185" s="505"/>
      <c r="L185" s="505"/>
    </row>
    <row r="186">
      <c r="A186" s="185"/>
      <c r="B186" s="626" t="s">
        <v>567</v>
      </c>
      <c r="C186" s="622">
        <v>5.0</v>
      </c>
      <c r="D186" s="623"/>
      <c r="E186" s="626" t="s">
        <v>527</v>
      </c>
      <c r="F186" s="627">
        <v>154.0</v>
      </c>
      <c r="G186" s="293">
        <f t="shared" ref="G186:G190" si="56">G185+F185</f>
        <v>-404.17</v>
      </c>
      <c r="H186" s="739"/>
      <c r="I186" s="504"/>
      <c r="J186" s="505"/>
      <c r="K186" s="505"/>
      <c r="L186" s="505"/>
    </row>
    <row r="187">
      <c r="A187" s="185"/>
      <c r="B187" s="626">
        <v>54770.0</v>
      </c>
      <c r="C187" s="622">
        <v>1.0</v>
      </c>
      <c r="D187" s="623"/>
      <c r="E187" s="626" t="s">
        <v>124</v>
      </c>
      <c r="F187" s="627">
        <v>77.0</v>
      </c>
      <c r="G187" s="293">
        <f t="shared" si="56"/>
        <v>-250.17</v>
      </c>
      <c r="H187" s="739"/>
      <c r="I187" s="504"/>
      <c r="J187" s="505"/>
      <c r="K187" s="505"/>
      <c r="L187" s="505"/>
    </row>
    <row r="188">
      <c r="A188" s="185"/>
      <c r="B188" s="626">
        <v>52257.0</v>
      </c>
      <c r="C188" s="622">
        <v>7.0</v>
      </c>
      <c r="D188" s="623"/>
      <c r="E188" s="626" t="s">
        <v>124</v>
      </c>
      <c r="F188" s="627">
        <v>310.0</v>
      </c>
      <c r="G188" s="293">
        <f t="shared" si="56"/>
        <v>-173.17</v>
      </c>
      <c r="H188" s="739"/>
      <c r="I188" s="504"/>
      <c r="J188" s="505"/>
      <c r="K188" s="505"/>
      <c r="L188" s="505"/>
    </row>
    <row r="189">
      <c r="A189" s="185"/>
      <c r="B189" s="626">
        <v>54656.0</v>
      </c>
      <c r="C189" s="622">
        <v>9.0</v>
      </c>
      <c r="D189" s="623"/>
      <c r="E189" s="626" t="s">
        <v>124</v>
      </c>
      <c r="F189" s="627">
        <v>310.0</v>
      </c>
      <c r="G189" s="293">
        <f t="shared" si="56"/>
        <v>136.83</v>
      </c>
      <c r="H189" s="740">
        <v>1.0</v>
      </c>
      <c r="I189" s="504"/>
      <c r="J189" s="505"/>
      <c r="K189" s="505"/>
      <c r="L189" s="505"/>
    </row>
    <row r="190">
      <c r="A190" s="185"/>
      <c r="B190" s="626"/>
      <c r="C190" s="622"/>
      <c r="D190" s="623"/>
      <c r="E190" s="626"/>
      <c r="F190" s="658">
        <f>SUM(F185:F189)</f>
        <v>1082</v>
      </c>
      <c r="G190" s="319">
        <f t="shared" si="56"/>
        <v>446.83</v>
      </c>
      <c r="H190" s="739"/>
      <c r="I190" s="524">
        <f t="shared" ref="I190:J190" si="57">I173+F190</f>
        <v>13022</v>
      </c>
      <c r="J190" s="514">
        <f t="shared" si="57"/>
        <v>3494.55</v>
      </c>
      <c r="K190" s="505"/>
      <c r="L190" s="505"/>
    </row>
    <row r="191">
      <c r="A191" s="185"/>
      <c r="B191" s="626"/>
      <c r="C191" s="622"/>
      <c r="D191" s="643"/>
      <c r="E191" s="644"/>
      <c r="F191" s="672"/>
      <c r="G191" s="293"/>
      <c r="H191" s="739"/>
      <c r="I191" s="504"/>
      <c r="J191" s="505"/>
      <c r="K191" s="505"/>
      <c r="L191" s="505"/>
    </row>
    <row r="192">
      <c r="A192" s="185"/>
      <c r="B192" s="644"/>
      <c r="C192" s="642"/>
      <c r="D192" s="643"/>
      <c r="E192" s="644"/>
      <c r="F192" s="672"/>
      <c r="G192" s="197"/>
      <c r="H192" s="739"/>
      <c r="I192" s="504"/>
      <c r="J192" s="505"/>
      <c r="K192" s="505"/>
      <c r="L192" s="505"/>
    </row>
    <row r="193">
      <c r="A193" s="185"/>
      <c r="B193" s="644"/>
      <c r="C193" s="642"/>
      <c r="D193" s="643"/>
      <c r="E193" s="644"/>
      <c r="F193" s="672"/>
      <c r="G193" s="197"/>
      <c r="H193" s="739"/>
      <c r="I193" s="504"/>
      <c r="J193" s="505"/>
      <c r="K193" s="505"/>
      <c r="L193" s="505"/>
    </row>
    <row r="194">
      <c r="A194" s="185"/>
      <c r="B194" s="161" t="s">
        <v>568</v>
      </c>
      <c r="C194" s="622">
        <v>4.0</v>
      </c>
      <c r="D194" s="623"/>
      <c r="E194" s="626" t="s">
        <v>443</v>
      </c>
      <c r="F194" s="627">
        <f>81*2</f>
        <v>162</v>
      </c>
      <c r="G194" s="30">
        <v>-635.17</v>
      </c>
      <c r="H194" s="741"/>
      <c r="I194" s="504"/>
      <c r="J194" s="505"/>
      <c r="K194" s="505"/>
      <c r="L194" s="505"/>
    </row>
    <row r="195">
      <c r="A195" s="185"/>
      <c r="B195" s="626">
        <v>52709.0</v>
      </c>
      <c r="C195" s="622">
        <v>4.0</v>
      </c>
      <c r="D195" s="623"/>
      <c r="E195" s="626" t="s">
        <v>516</v>
      </c>
      <c r="F195" s="627">
        <f>103*2</f>
        <v>206</v>
      </c>
      <c r="G195" s="170">
        <f t="shared" ref="G195:G199" si="58">G194+F194</f>
        <v>-473.17</v>
      </c>
      <c r="H195" s="739"/>
      <c r="I195" s="504"/>
      <c r="J195" s="505"/>
      <c r="K195" s="505"/>
      <c r="L195" s="505"/>
    </row>
    <row r="196">
      <c r="A196" s="185"/>
      <c r="B196" s="626" t="s">
        <v>569</v>
      </c>
      <c r="C196" s="622">
        <v>10.0</v>
      </c>
      <c r="D196" s="623"/>
      <c r="E196" s="626" t="s">
        <v>570</v>
      </c>
      <c r="F196" s="627">
        <f>77*4</f>
        <v>308</v>
      </c>
      <c r="G196" s="170">
        <f t="shared" si="58"/>
        <v>-267.17</v>
      </c>
      <c r="H196" s="739"/>
      <c r="I196" s="504"/>
      <c r="J196" s="505"/>
      <c r="K196" s="505"/>
      <c r="L196" s="505"/>
    </row>
    <row r="197">
      <c r="A197" s="185"/>
      <c r="B197" s="626">
        <v>52258.0</v>
      </c>
      <c r="C197" s="622">
        <v>6.0</v>
      </c>
      <c r="D197" s="623"/>
      <c r="E197" s="626" t="s">
        <v>124</v>
      </c>
      <c r="F197" s="627">
        <v>310.0</v>
      </c>
      <c r="G197" s="170">
        <f t="shared" si="58"/>
        <v>40.83</v>
      </c>
      <c r="H197" s="739"/>
      <c r="I197" s="504"/>
      <c r="J197" s="505"/>
      <c r="K197" s="505"/>
      <c r="L197" s="505"/>
    </row>
    <row r="198">
      <c r="A198" s="185"/>
      <c r="B198" s="626">
        <v>54656.0</v>
      </c>
      <c r="C198" s="622">
        <v>9.0</v>
      </c>
      <c r="D198" s="623"/>
      <c r="E198" s="626" t="s">
        <v>124</v>
      </c>
      <c r="F198" s="627">
        <v>310.0</v>
      </c>
      <c r="G198" s="170">
        <f t="shared" si="58"/>
        <v>350.83</v>
      </c>
      <c r="H198" s="740">
        <v>2.0</v>
      </c>
      <c r="I198" s="504"/>
      <c r="J198" s="505"/>
      <c r="K198" s="505"/>
      <c r="L198" s="505"/>
    </row>
    <row r="199">
      <c r="A199" s="185"/>
      <c r="B199" s="626"/>
      <c r="C199" s="622"/>
      <c r="D199" s="623"/>
      <c r="E199" s="626"/>
      <c r="F199" s="658">
        <f>SUM(F194:F198)</f>
        <v>1296</v>
      </c>
      <c r="G199" s="472">
        <f t="shared" si="58"/>
        <v>660.83</v>
      </c>
      <c r="H199" s="739"/>
      <c r="I199" s="504"/>
      <c r="J199" s="505"/>
      <c r="K199" s="451">
        <f t="shared" ref="K199:L199" si="59">K181+F199</f>
        <v>13369</v>
      </c>
      <c r="L199" s="511">
        <f t="shared" si="59"/>
        <v>3976.89</v>
      </c>
    </row>
    <row r="200">
      <c r="A200" s="185"/>
      <c r="B200" s="626"/>
      <c r="C200" s="622"/>
      <c r="D200" s="623"/>
      <c r="E200" s="626"/>
      <c r="F200" s="658"/>
      <c r="G200" s="170"/>
      <c r="H200" s="739"/>
      <c r="I200" s="504"/>
      <c r="J200" s="505"/>
      <c r="K200" s="505"/>
      <c r="L200" s="505"/>
    </row>
    <row r="201">
      <c r="A201" s="200"/>
      <c r="B201" s="650"/>
      <c r="C201" s="660"/>
      <c r="D201" s="661"/>
      <c r="E201" s="663"/>
      <c r="F201" s="664"/>
      <c r="G201" s="246"/>
      <c r="H201" s="742"/>
      <c r="I201" s="519"/>
      <c r="J201" s="520"/>
      <c r="K201" s="520"/>
      <c r="L201" s="520"/>
    </row>
    <row r="202">
      <c r="A202" s="316">
        <v>45824.0</v>
      </c>
      <c r="B202" s="666">
        <v>53051.0</v>
      </c>
      <c r="C202" s="653">
        <v>8.0</v>
      </c>
      <c r="D202" s="710"/>
      <c r="E202" s="626" t="s">
        <v>124</v>
      </c>
      <c r="F202" s="627">
        <v>310.0</v>
      </c>
      <c r="G202" s="30">
        <v>-635.17</v>
      </c>
      <c r="H202" s="738"/>
      <c r="I202" s="497"/>
      <c r="J202" s="505"/>
      <c r="K202" s="505"/>
      <c r="L202" s="505"/>
    </row>
    <row r="203">
      <c r="A203" s="185"/>
      <c r="B203" s="626">
        <v>54828.0</v>
      </c>
      <c r="C203" s="622">
        <v>8.0</v>
      </c>
      <c r="D203" s="623"/>
      <c r="E203" s="626" t="s">
        <v>571</v>
      </c>
      <c r="F203" s="627">
        <v>310.0</v>
      </c>
      <c r="G203" s="197">
        <f t="shared" ref="G203:G206" si="60">G202+F202</f>
        <v>-325.17</v>
      </c>
      <c r="H203" s="739"/>
      <c r="I203" s="497"/>
      <c r="J203" s="505"/>
      <c r="K203" s="505"/>
      <c r="L203" s="505"/>
    </row>
    <row r="204">
      <c r="A204" s="185"/>
      <c r="B204" s="626" t="s">
        <v>572</v>
      </c>
      <c r="C204" s="622">
        <v>4.0</v>
      </c>
      <c r="D204" s="623"/>
      <c r="E204" s="626" t="s">
        <v>573</v>
      </c>
      <c r="F204" s="627">
        <f>44*2</f>
        <v>88</v>
      </c>
      <c r="G204" s="197">
        <f t="shared" si="60"/>
        <v>-15.17</v>
      </c>
      <c r="H204" s="739"/>
      <c r="I204" s="497"/>
      <c r="J204" s="505"/>
      <c r="K204" s="505"/>
      <c r="L204" s="505"/>
    </row>
    <row r="205">
      <c r="A205" s="185"/>
      <c r="B205" s="626" t="s">
        <v>574</v>
      </c>
      <c r="C205" s="622">
        <v>4.0</v>
      </c>
      <c r="D205" s="623"/>
      <c r="E205" s="626" t="s">
        <v>124</v>
      </c>
      <c r="F205" s="627">
        <f>77*2</f>
        <v>154</v>
      </c>
      <c r="G205" s="197">
        <f t="shared" si="60"/>
        <v>72.83</v>
      </c>
      <c r="H205" s="740">
        <v>1.0</v>
      </c>
      <c r="I205" s="497"/>
      <c r="J205" s="505"/>
      <c r="K205" s="505"/>
      <c r="L205" s="505"/>
    </row>
    <row r="206">
      <c r="A206" s="185"/>
      <c r="B206" s="626"/>
      <c r="C206" s="622"/>
      <c r="D206" s="623"/>
      <c r="E206" s="626"/>
      <c r="F206" s="658">
        <f>SUM(F202:F205)</f>
        <v>862</v>
      </c>
      <c r="G206" s="323">
        <f t="shared" si="60"/>
        <v>226.83</v>
      </c>
      <c r="H206" s="739"/>
      <c r="I206" s="574">
        <f t="shared" ref="I206:J206" si="61">I190+F206</f>
        <v>13884</v>
      </c>
      <c r="J206" s="514">
        <f t="shared" si="61"/>
        <v>3721.38</v>
      </c>
      <c r="K206" s="505"/>
      <c r="L206" s="505"/>
    </row>
    <row r="207">
      <c r="A207" s="185"/>
      <c r="B207" s="626"/>
      <c r="C207" s="622"/>
      <c r="D207" s="643"/>
      <c r="E207" s="644"/>
      <c r="F207" s="672"/>
      <c r="G207" s="197"/>
      <c r="H207" s="739"/>
      <c r="I207" s="497"/>
      <c r="J207" s="505"/>
      <c r="K207" s="505"/>
      <c r="L207" s="505"/>
    </row>
    <row r="208">
      <c r="A208" s="185"/>
      <c r="B208" s="644"/>
      <c r="C208" s="642"/>
      <c r="D208" s="643"/>
      <c r="E208" s="644"/>
      <c r="F208" s="672"/>
      <c r="G208" s="197"/>
      <c r="H208" s="739"/>
      <c r="I208" s="497"/>
      <c r="J208" s="505"/>
      <c r="K208" s="505"/>
      <c r="L208" s="505"/>
    </row>
    <row r="209">
      <c r="A209" s="185"/>
      <c r="B209" s="644"/>
      <c r="C209" s="642"/>
      <c r="D209" s="643"/>
      <c r="E209" s="644"/>
      <c r="F209" s="672"/>
      <c r="G209" s="197"/>
      <c r="H209" s="739"/>
      <c r="I209" s="497"/>
      <c r="J209" s="505"/>
      <c r="K209" s="505"/>
      <c r="L209" s="505"/>
    </row>
    <row r="210">
      <c r="A210" s="185"/>
      <c r="B210" s="161" t="s">
        <v>575</v>
      </c>
      <c r="C210" s="622">
        <v>4.0</v>
      </c>
      <c r="D210" s="623"/>
      <c r="E210" s="626" t="s">
        <v>576</v>
      </c>
      <c r="F210" s="627">
        <f>77*2</f>
        <v>154</v>
      </c>
      <c r="G210" s="58">
        <v>-635.17</v>
      </c>
      <c r="H210" s="741"/>
      <c r="I210" s="497"/>
      <c r="J210" s="505"/>
      <c r="K210" s="505"/>
      <c r="L210" s="505"/>
    </row>
    <row r="211">
      <c r="A211" s="185"/>
      <c r="B211" s="626" t="s">
        <v>577</v>
      </c>
      <c r="C211" s="622">
        <v>5.0</v>
      </c>
      <c r="D211" s="623"/>
      <c r="E211" s="626" t="s">
        <v>196</v>
      </c>
      <c r="F211" s="627">
        <f>81*2</f>
        <v>162</v>
      </c>
      <c r="G211" s="197">
        <f t="shared" ref="G211:G215" si="62">G210+F210</f>
        <v>-481.17</v>
      </c>
      <c r="H211" s="739"/>
      <c r="I211" s="497"/>
      <c r="J211" s="505"/>
      <c r="K211" s="505"/>
      <c r="L211" s="505"/>
    </row>
    <row r="212">
      <c r="A212" s="185"/>
      <c r="B212" s="626">
        <v>47029.0</v>
      </c>
      <c r="C212" s="622">
        <v>2.0</v>
      </c>
      <c r="D212" s="623"/>
      <c r="E212" s="626" t="s">
        <v>26</v>
      </c>
      <c r="F212" s="627">
        <v>77.0</v>
      </c>
      <c r="G212" s="197">
        <f t="shared" si="62"/>
        <v>-319.17</v>
      </c>
      <c r="H212" s="739"/>
      <c r="I212" s="497"/>
      <c r="J212" s="505"/>
      <c r="K212" s="505"/>
      <c r="L212" s="505"/>
    </row>
    <row r="213">
      <c r="A213" s="185"/>
      <c r="B213" s="626">
        <v>51170.0</v>
      </c>
      <c r="C213" s="622">
        <v>2.0</v>
      </c>
      <c r="D213" s="623"/>
      <c r="E213" s="626" t="s">
        <v>26</v>
      </c>
      <c r="F213" s="627">
        <v>77.0</v>
      </c>
      <c r="G213" s="170">
        <f t="shared" si="62"/>
        <v>-242.17</v>
      </c>
      <c r="H213" s="739"/>
      <c r="I213" s="497"/>
      <c r="J213" s="505"/>
      <c r="K213" s="505"/>
      <c r="L213" s="505"/>
    </row>
    <row r="214">
      <c r="A214" s="185"/>
      <c r="B214" s="626">
        <v>54723.0</v>
      </c>
      <c r="C214" s="622">
        <v>10.0</v>
      </c>
      <c r="D214" s="623"/>
      <c r="E214" s="626" t="s">
        <v>124</v>
      </c>
      <c r="F214" s="627">
        <v>310.0</v>
      </c>
      <c r="G214" s="170">
        <f t="shared" si="62"/>
        <v>-165.17</v>
      </c>
      <c r="H214" s="740">
        <v>2.0</v>
      </c>
      <c r="I214" s="497"/>
      <c r="J214" s="505"/>
      <c r="K214" s="505"/>
      <c r="L214" s="505"/>
    </row>
    <row r="215">
      <c r="A215" s="185"/>
      <c r="B215" s="626"/>
      <c r="C215" s="622"/>
      <c r="D215" s="623"/>
      <c r="E215" s="626"/>
      <c r="F215" s="658">
        <f>SUM(F210:F214)</f>
        <v>780</v>
      </c>
      <c r="G215" s="472">
        <f t="shared" si="62"/>
        <v>144.83</v>
      </c>
      <c r="H215" s="739"/>
      <c r="I215" s="497"/>
      <c r="J215" s="505"/>
      <c r="K215" s="514">
        <f t="shared" ref="K215:L215" si="63">K199+F215</f>
        <v>14149</v>
      </c>
      <c r="L215" s="514">
        <f t="shared" si="63"/>
        <v>4121.72</v>
      </c>
    </row>
    <row r="216">
      <c r="A216" s="185"/>
      <c r="B216" s="626"/>
      <c r="C216" s="622"/>
      <c r="D216" s="623"/>
      <c r="E216" s="626"/>
      <c r="F216" s="658"/>
      <c r="G216" s="170"/>
      <c r="H216" s="739"/>
      <c r="I216" s="497"/>
      <c r="J216" s="505"/>
      <c r="K216" s="505"/>
      <c r="L216" s="505"/>
    </row>
    <row r="217">
      <c r="A217" s="200"/>
      <c r="B217" s="650"/>
      <c r="C217" s="660"/>
      <c r="D217" s="661"/>
      <c r="E217" s="663"/>
      <c r="F217" s="664"/>
      <c r="G217" s="246"/>
      <c r="H217" s="742"/>
      <c r="I217" s="576"/>
      <c r="J217" s="520"/>
      <c r="K217" s="520"/>
      <c r="L217" s="520"/>
    </row>
    <row r="218">
      <c r="A218" s="316">
        <v>45825.0</v>
      </c>
      <c r="B218" s="666">
        <v>54789.0</v>
      </c>
      <c r="C218" s="653">
        <v>4.0</v>
      </c>
      <c r="D218" s="710"/>
      <c r="E218" s="626" t="s">
        <v>518</v>
      </c>
      <c r="F218" s="627">
        <v>310.0</v>
      </c>
      <c r="G218" s="30">
        <v>-635.17</v>
      </c>
      <c r="H218" s="738"/>
      <c r="I218" s="497"/>
      <c r="J218" s="505"/>
      <c r="K218" s="505"/>
      <c r="L218" s="505"/>
    </row>
    <row r="219">
      <c r="A219" s="185"/>
      <c r="B219" s="626" t="s">
        <v>578</v>
      </c>
      <c r="C219" s="622">
        <v>4.0</v>
      </c>
      <c r="D219" s="623"/>
      <c r="E219" s="626" t="s">
        <v>571</v>
      </c>
      <c r="F219" s="627">
        <f>77*2</f>
        <v>154</v>
      </c>
      <c r="G219" s="197">
        <f t="shared" ref="G219:G222" si="64">G218+F218</f>
        <v>-325.17</v>
      </c>
      <c r="H219" s="739"/>
      <c r="I219" s="497"/>
      <c r="J219" s="505"/>
      <c r="K219" s="505"/>
      <c r="L219" s="505"/>
    </row>
    <row r="220">
      <c r="A220" s="185"/>
      <c r="B220" s="626" t="s">
        <v>579</v>
      </c>
      <c r="C220" s="622">
        <v>10.0</v>
      </c>
      <c r="D220" s="623"/>
      <c r="E220" s="626" t="s">
        <v>576</v>
      </c>
      <c r="F220" s="627">
        <v>310.0</v>
      </c>
      <c r="G220" s="197">
        <f t="shared" si="64"/>
        <v>-171.17</v>
      </c>
      <c r="H220" s="739"/>
      <c r="I220" s="497"/>
      <c r="J220" s="505"/>
      <c r="K220" s="505"/>
      <c r="L220" s="505"/>
    </row>
    <row r="221">
      <c r="A221" s="185"/>
      <c r="B221" s="626">
        <v>50335.0</v>
      </c>
      <c r="C221" s="622">
        <v>3.0</v>
      </c>
      <c r="D221" s="623"/>
      <c r="E221" s="626" t="s">
        <v>130</v>
      </c>
      <c r="F221" s="627">
        <v>63.0</v>
      </c>
      <c r="G221" s="197">
        <f t="shared" si="64"/>
        <v>138.83</v>
      </c>
      <c r="H221" s="740">
        <v>1.0</v>
      </c>
      <c r="I221" s="497"/>
      <c r="J221" s="505"/>
      <c r="K221" s="505"/>
      <c r="L221" s="505"/>
    </row>
    <row r="222">
      <c r="A222" s="185"/>
      <c r="B222" s="626"/>
      <c r="C222" s="622"/>
      <c r="D222" s="623"/>
      <c r="E222" s="626"/>
      <c r="F222" s="658">
        <f>SUM(F218:F221)</f>
        <v>837</v>
      </c>
      <c r="G222" s="323">
        <f t="shared" si="64"/>
        <v>201.83</v>
      </c>
      <c r="H222" s="739"/>
      <c r="I222" s="574">
        <f t="shared" ref="I222:J222" si="65">I206+F222</f>
        <v>14721</v>
      </c>
      <c r="J222" s="514">
        <f t="shared" si="65"/>
        <v>3923.21</v>
      </c>
      <c r="K222" s="505"/>
      <c r="L222" s="505"/>
    </row>
    <row r="223">
      <c r="A223" s="185"/>
      <c r="B223" s="626"/>
      <c r="C223" s="622"/>
      <c r="D223" s="643"/>
      <c r="E223" s="644"/>
      <c r="F223" s="672"/>
      <c r="G223" s="197"/>
      <c r="H223" s="739"/>
      <c r="I223" s="497"/>
      <c r="J223" s="505"/>
      <c r="K223" s="505"/>
      <c r="L223" s="505"/>
    </row>
    <row r="224">
      <c r="A224" s="185"/>
      <c r="B224" s="644"/>
      <c r="C224" s="642"/>
      <c r="D224" s="643"/>
      <c r="E224" s="644"/>
      <c r="F224" s="672"/>
      <c r="G224" s="197"/>
      <c r="H224" s="739"/>
      <c r="I224" s="497"/>
      <c r="J224" s="505"/>
      <c r="K224" s="505"/>
      <c r="L224" s="505"/>
    </row>
    <row r="225">
      <c r="A225" s="185"/>
      <c r="B225" s="644"/>
      <c r="C225" s="642"/>
      <c r="D225" s="643"/>
      <c r="E225" s="644"/>
      <c r="F225" s="672"/>
      <c r="G225" s="197"/>
      <c r="H225" s="739"/>
      <c r="I225" s="497"/>
      <c r="J225" s="505"/>
      <c r="K225" s="505"/>
      <c r="L225" s="505"/>
    </row>
    <row r="226">
      <c r="A226" s="185"/>
      <c r="B226" s="161">
        <v>44096.0</v>
      </c>
      <c r="C226" s="622">
        <v>2.0</v>
      </c>
      <c r="D226" s="623"/>
      <c r="E226" s="626" t="s">
        <v>26</v>
      </c>
      <c r="F226" s="627">
        <v>77.0</v>
      </c>
      <c r="G226" s="58">
        <v>-635.17</v>
      </c>
      <c r="H226" s="741"/>
      <c r="I226" s="497"/>
      <c r="J226" s="505"/>
      <c r="K226" s="505"/>
      <c r="L226" s="505"/>
    </row>
    <row r="227">
      <c r="A227" s="185"/>
      <c r="B227" s="626">
        <v>50484.0</v>
      </c>
      <c r="C227" s="622">
        <v>2.0</v>
      </c>
      <c r="D227" s="623"/>
      <c r="E227" s="626" t="s">
        <v>580</v>
      </c>
      <c r="F227" s="627">
        <v>44.0</v>
      </c>
      <c r="G227" s="58">
        <f t="shared" ref="G227:G230" si="66">G226+F226</f>
        <v>-558.17</v>
      </c>
      <c r="H227" s="739"/>
      <c r="I227" s="497"/>
      <c r="J227" s="505"/>
      <c r="K227" s="505"/>
      <c r="L227" s="505"/>
    </row>
    <row r="228">
      <c r="A228" s="185"/>
      <c r="B228" s="344" t="s">
        <v>581</v>
      </c>
      <c r="C228" s="622">
        <v>7.0</v>
      </c>
      <c r="D228" s="623"/>
      <c r="E228" s="626" t="s">
        <v>582</v>
      </c>
      <c r="F228" s="627">
        <f>81*3</f>
        <v>243</v>
      </c>
      <c r="G228" s="58">
        <f t="shared" si="66"/>
        <v>-514.17</v>
      </c>
      <c r="H228" s="827" t="s">
        <v>583</v>
      </c>
      <c r="I228" s="497"/>
      <c r="J228" s="505"/>
      <c r="K228" s="505"/>
      <c r="L228" s="505"/>
    </row>
    <row r="229">
      <c r="A229" s="185"/>
      <c r="B229" s="626">
        <v>53781.0</v>
      </c>
      <c r="C229" s="622">
        <v>8.0</v>
      </c>
      <c r="D229" s="623"/>
      <c r="E229" s="626" t="s">
        <v>20</v>
      </c>
      <c r="F229" s="627">
        <v>362.0</v>
      </c>
      <c r="G229" s="177">
        <f t="shared" si="66"/>
        <v>-271.17</v>
      </c>
      <c r="H229" s="739"/>
      <c r="I229" s="497"/>
      <c r="J229" s="505"/>
      <c r="K229" s="505"/>
      <c r="L229" s="505"/>
    </row>
    <row r="230">
      <c r="A230" s="185"/>
      <c r="B230" s="626"/>
      <c r="C230" s="622"/>
      <c r="D230" s="623"/>
      <c r="E230" s="626"/>
      <c r="F230" s="658">
        <f>SUM(F226:F229)</f>
        <v>726</v>
      </c>
      <c r="G230" s="378">
        <f t="shared" si="66"/>
        <v>90.83</v>
      </c>
      <c r="H230" s="740">
        <v>2.0</v>
      </c>
      <c r="I230" s="497"/>
      <c r="J230" s="505"/>
      <c r="K230" s="514">
        <f t="shared" ref="K230:L230" si="67">K215+F230</f>
        <v>14875</v>
      </c>
      <c r="L230" s="514">
        <f t="shared" si="67"/>
        <v>4212.55</v>
      </c>
    </row>
    <row r="231">
      <c r="A231" s="185"/>
      <c r="B231" s="626"/>
      <c r="C231" s="622"/>
      <c r="D231" s="623"/>
      <c r="E231" s="626"/>
      <c r="F231" s="627"/>
      <c r="G231" s="170"/>
      <c r="H231" s="739"/>
      <c r="I231" s="497"/>
      <c r="J231" s="505"/>
      <c r="K231" s="505"/>
      <c r="L231" s="505"/>
    </row>
    <row r="232">
      <c r="A232" s="185"/>
      <c r="B232" s="626"/>
      <c r="C232" s="622"/>
      <c r="D232" s="623"/>
      <c r="E232" s="626"/>
      <c r="F232" s="658"/>
      <c r="G232" s="170"/>
      <c r="H232" s="739"/>
      <c r="I232" s="497"/>
      <c r="J232" s="505"/>
      <c r="K232" s="505"/>
      <c r="L232" s="505"/>
    </row>
    <row r="233">
      <c r="A233" s="200"/>
      <c r="B233" s="650"/>
      <c r="C233" s="660"/>
      <c r="D233" s="661"/>
      <c r="E233" s="663"/>
      <c r="F233" s="664"/>
      <c r="G233" s="246"/>
      <c r="H233" s="742"/>
      <c r="I233" s="519"/>
      <c r="J233" s="520"/>
      <c r="K233" s="520"/>
      <c r="L233" s="520"/>
    </row>
    <row r="234">
      <c r="A234" s="316">
        <v>45826.0</v>
      </c>
      <c r="B234" s="666">
        <v>51519.0</v>
      </c>
      <c r="C234" s="653">
        <v>6.0</v>
      </c>
      <c r="D234" s="654"/>
      <c r="E234" s="666" t="s">
        <v>584</v>
      </c>
      <c r="F234" s="656">
        <v>310.0</v>
      </c>
      <c r="G234" s="30">
        <v>-635.17</v>
      </c>
      <c r="H234" s="738"/>
      <c r="I234" s="504"/>
      <c r="J234" s="505"/>
      <c r="K234" s="504"/>
      <c r="L234" s="505"/>
    </row>
    <row r="235">
      <c r="A235" s="185"/>
      <c r="B235" s="626">
        <v>50595.0</v>
      </c>
      <c r="C235" s="622">
        <v>5.0</v>
      </c>
      <c r="D235" s="623"/>
      <c r="E235" s="626" t="s">
        <v>580</v>
      </c>
      <c r="F235" s="627">
        <v>300.0</v>
      </c>
      <c r="G235" s="324">
        <f t="shared" ref="G235:G238" si="68">G234+F234</f>
        <v>-325.17</v>
      </c>
      <c r="H235" s="739"/>
      <c r="I235" s="504"/>
      <c r="J235" s="505"/>
      <c r="K235" s="504"/>
      <c r="L235" s="505"/>
    </row>
    <row r="236">
      <c r="A236" s="185"/>
      <c r="B236" s="626">
        <v>54342.0</v>
      </c>
      <c r="C236" s="622">
        <v>2.0</v>
      </c>
      <c r="D236" s="623"/>
      <c r="E236" s="626" t="s">
        <v>585</v>
      </c>
      <c r="F236" s="747">
        <v>44.0</v>
      </c>
      <c r="G236" s="324">
        <f t="shared" si="68"/>
        <v>-25.17</v>
      </c>
      <c r="H236" s="739"/>
      <c r="I236" s="504"/>
      <c r="J236" s="505"/>
      <c r="K236" s="504"/>
      <c r="L236" s="505"/>
    </row>
    <row r="237">
      <c r="A237" s="185"/>
      <c r="B237" s="626">
        <v>53850.0</v>
      </c>
      <c r="C237" s="622">
        <v>7.0</v>
      </c>
      <c r="D237" s="623"/>
      <c r="E237" s="626" t="s">
        <v>584</v>
      </c>
      <c r="F237" s="747">
        <v>310.0</v>
      </c>
      <c r="G237" s="324">
        <f t="shared" si="68"/>
        <v>18.83</v>
      </c>
      <c r="H237" s="740">
        <v>1.0</v>
      </c>
      <c r="I237" s="504"/>
      <c r="J237" s="505"/>
      <c r="K237" s="504"/>
      <c r="L237" s="505"/>
    </row>
    <row r="238">
      <c r="A238" s="185"/>
      <c r="B238" s="626"/>
      <c r="C238" s="622"/>
      <c r="D238" s="623"/>
      <c r="E238" s="626"/>
      <c r="F238" s="658">
        <f>SUM(F234:F237)</f>
        <v>964</v>
      </c>
      <c r="G238" s="323">
        <f t="shared" si="68"/>
        <v>328.83</v>
      </c>
      <c r="H238" s="739"/>
      <c r="I238" s="524">
        <f t="shared" ref="I238:J238" si="69">I222+F238</f>
        <v>15685</v>
      </c>
      <c r="J238" s="514">
        <f t="shared" si="69"/>
        <v>4252.04</v>
      </c>
      <c r="K238" s="504"/>
      <c r="L238" s="505"/>
    </row>
    <row r="239">
      <c r="A239" s="185"/>
      <c r="B239" s="626"/>
      <c r="C239" s="622"/>
      <c r="D239" s="643"/>
      <c r="E239" s="644"/>
      <c r="F239" s="672"/>
      <c r="G239" s="197"/>
      <c r="H239" s="739"/>
      <c r="I239" s="504"/>
      <c r="J239" s="505"/>
      <c r="K239" s="504"/>
      <c r="L239" s="505"/>
    </row>
    <row r="240">
      <c r="A240" s="185"/>
      <c r="B240" s="644"/>
      <c r="C240" s="642"/>
      <c r="D240" s="643"/>
      <c r="E240" s="644"/>
      <c r="F240" s="672"/>
      <c r="G240" s="197"/>
      <c r="H240" s="739"/>
      <c r="I240" s="504"/>
      <c r="J240" s="505"/>
      <c r="K240" s="504"/>
      <c r="L240" s="505"/>
    </row>
    <row r="241">
      <c r="A241" s="185"/>
      <c r="B241" s="644"/>
      <c r="C241" s="642"/>
      <c r="D241" s="643"/>
      <c r="E241" s="644"/>
      <c r="F241" s="672"/>
      <c r="G241" s="197"/>
      <c r="H241" s="739"/>
      <c r="I241" s="504"/>
      <c r="J241" s="505"/>
      <c r="K241" s="504"/>
      <c r="L241" s="505"/>
    </row>
    <row r="242">
      <c r="A242" s="185"/>
      <c r="B242" s="161">
        <v>49331.0</v>
      </c>
      <c r="C242" s="622">
        <v>5.0</v>
      </c>
      <c r="D242" s="623"/>
      <c r="E242" s="626" t="s">
        <v>203</v>
      </c>
      <c r="F242" s="627">
        <f>103*2</f>
        <v>206</v>
      </c>
      <c r="G242" s="58">
        <v>-635.17</v>
      </c>
      <c r="H242" s="741"/>
      <c r="I242" s="504"/>
      <c r="J242" s="505"/>
      <c r="K242" s="504"/>
      <c r="L242" s="505"/>
    </row>
    <row r="243">
      <c r="A243" s="185"/>
      <c r="B243" s="626">
        <v>53639.0</v>
      </c>
      <c r="C243" s="622">
        <v>5.0</v>
      </c>
      <c r="D243" s="623"/>
      <c r="E243" s="626" t="s">
        <v>55</v>
      </c>
      <c r="F243" s="627">
        <v>362.0</v>
      </c>
      <c r="G243" s="197">
        <f t="shared" ref="G243:G246" si="70">G242+F242</f>
        <v>-429.17</v>
      </c>
      <c r="H243" s="739"/>
      <c r="I243" s="504"/>
      <c r="J243" s="505"/>
      <c r="K243" s="504"/>
      <c r="L243" s="505"/>
    </row>
    <row r="244">
      <c r="A244" s="185"/>
      <c r="B244" s="626">
        <v>54786.0</v>
      </c>
      <c r="C244" s="622">
        <v>4.0</v>
      </c>
      <c r="D244" s="623"/>
      <c r="E244" s="626" t="s">
        <v>586</v>
      </c>
      <c r="F244" s="627">
        <v>300.0</v>
      </c>
      <c r="G244" s="197">
        <f t="shared" si="70"/>
        <v>-67.17</v>
      </c>
      <c r="H244" s="739"/>
      <c r="I244" s="504"/>
      <c r="J244" s="505"/>
      <c r="K244" s="504"/>
      <c r="L244" s="505"/>
    </row>
    <row r="245">
      <c r="A245" s="185"/>
      <c r="B245" s="626">
        <v>54570.0</v>
      </c>
      <c r="C245" s="622">
        <v>7.0</v>
      </c>
      <c r="D245" s="623"/>
      <c r="E245" s="626" t="s">
        <v>571</v>
      </c>
      <c r="F245" s="627">
        <v>310.0</v>
      </c>
      <c r="G245" s="197">
        <f t="shared" si="70"/>
        <v>232.83</v>
      </c>
      <c r="H245" s="739"/>
      <c r="I245" s="504"/>
      <c r="J245" s="505"/>
      <c r="K245" s="504"/>
      <c r="L245" s="505"/>
    </row>
    <row r="246">
      <c r="A246" s="185"/>
      <c r="B246" s="626"/>
      <c r="C246" s="622"/>
      <c r="D246" s="623"/>
      <c r="E246" s="626"/>
      <c r="F246" s="658">
        <f>SUM(F242:F245)</f>
        <v>1178</v>
      </c>
      <c r="G246" s="472">
        <f t="shared" si="70"/>
        <v>542.83</v>
      </c>
      <c r="H246" s="740">
        <v>2.0</v>
      </c>
      <c r="I246" s="504"/>
      <c r="J246" s="505"/>
      <c r="K246" s="504"/>
      <c r="L246" s="505"/>
    </row>
    <row r="247">
      <c r="A247" s="185"/>
      <c r="B247" s="626"/>
      <c r="C247" s="622"/>
      <c r="D247" s="623"/>
      <c r="E247" s="626"/>
      <c r="F247" s="627"/>
      <c r="G247" s="170"/>
      <c r="H247" s="739"/>
      <c r="I247" s="504"/>
      <c r="J247" s="505"/>
      <c r="K247" s="524">
        <f>K230+F246</f>
        <v>16053</v>
      </c>
      <c r="L247" s="514">
        <f>L230+G246+0.1</f>
        <v>4755.48</v>
      </c>
    </row>
    <row r="248">
      <c r="A248" s="185"/>
      <c r="B248" s="626"/>
      <c r="C248" s="622"/>
      <c r="D248" s="623"/>
      <c r="E248" s="626"/>
      <c r="F248" s="658"/>
      <c r="G248" s="170"/>
      <c r="H248" s="739"/>
      <c r="I248" s="504"/>
      <c r="J248" s="505"/>
      <c r="K248" s="504"/>
      <c r="L248" s="505"/>
    </row>
    <row r="249">
      <c r="A249" s="200"/>
      <c r="B249" s="650"/>
      <c r="C249" s="660"/>
      <c r="D249" s="661"/>
      <c r="E249" s="663"/>
      <c r="F249" s="664"/>
      <c r="G249" s="246"/>
      <c r="H249" s="742"/>
      <c r="I249" s="519"/>
      <c r="J249" s="520"/>
      <c r="K249" s="519"/>
      <c r="L249" s="520"/>
    </row>
    <row r="250">
      <c r="A250" s="316">
        <v>45827.0</v>
      </c>
      <c r="B250" s="666">
        <v>54570.0</v>
      </c>
      <c r="C250" s="653">
        <v>7.0</v>
      </c>
      <c r="D250" s="654"/>
      <c r="E250" s="666" t="s">
        <v>587</v>
      </c>
      <c r="F250" s="656">
        <v>707.0</v>
      </c>
      <c r="G250" s="30">
        <v>-635.17</v>
      </c>
      <c r="H250" s="738"/>
      <c r="I250" s="504"/>
      <c r="J250" s="505"/>
      <c r="K250" s="504"/>
      <c r="L250" s="505"/>
    </row>
    <row r="251">
      <c r="A251" s="185"/>
      <c r="B251" s="626">
        <v>54828.0</v>
      </c>
      <c r="C251" s="622">
        <v>8.0</v>
      </c>
      <c r="D251" s="623"/>
      <c r="E251" s="626" t="s">
        <v>314</v>
      </c>
      <c r="F251" s="627">
        <v>310.0</v>
      </c>
      <c r="G251" s="197">
        <f t="shared" ref="G251:G252" si="71">G250+F250</f>
        <v>71.83</v>
      </c>
      <c r="H251" s="739"/>
      <c r="I251" s="504"/>
      <c r="J251" s="505"/>
      <c r="K251" s="504"/>
      <c r="L251" s="505"/>
    </row>
    <row r="252">
      <c r="A252" s="185"/>
      <c r="B252" s="161"/>
      <c r="C252" s="297"/>
      <c r="D252" s="299"/>
      <c r="E252" s="161"/>
      <c r="F252" s="658">
        <f>SUM(F250:F251)</f>
        <v>1017</v>
      </c>
      <c r="G252" s="323">
        <f t="shared" si="71"/>
        <v>381.83</v>
      </c>
      <c r="H252" s="739"/>
      <c r="I252" s="524">
        <f t="shared" ref="I252:J252" si="72">I238+F252</f>
        <v>16702</v>
      </c>
      <c r="J252" s="514">
        <f t="shared" si="72"/>
        <v>4633.87</v>
      </c>
      <c r="K252" s="504"/>
      <c r="L252" s="505"/>
    </row>
    <row r="253">
      <c r="A253" s="185"/>
      <c r="B253" s="626"/>
      <c r="C253" s="622"/>
      <c r="D253" s="623"/>
      <c r="E253" s="626"/>
      <c r="F253" s="658"/>
      <c r="G253" s="197"/>
      <c r="H253" s="740">
        <v>1.0</v>
      </c>
      <c r="I253" s="504"/>
      <c r="J253" s="505"/>
      <c r="K253" s="504"/>
      <c r="L253" s="505"/>
    </row>
    <row r="254">
      <c r="A254" s="185"/>
      <c r="B254" s="626"/>
      <c r="C254" s="622"/>
      <c r="D254" s="623"/>
      <c r="E254" s="626"/>
      <c r="F254" s="658"/>
      <c r="G254" s="197"/>
      <c r="H254" s="739"/>
      <c r="I254" s="504"/>
      <c r="J254" s="505"/>
      <c r="K254" s="504"/>
      <c r="L254" s="505"/>
    </row>
    <row r="255">
      <c r="A255" s="185"/>
      <c r="B255" s="626"/>
      <c r="C255" s="622"/>
      <c r="D255" s="643"/>
      <c r="E255" s="644"/>
      <c r="F255" s="672"/>
      <c r="G255" s="197"/>
      <c r="H255" s="739"/>
      <c r="I255" s="504"/>
      <c r="J255" s="505"/>
      <c r="K255" s="504"/>
      <c r="L255" s="505"/>
    </row>
    <row r="256">
      <c r="A256" s="185"/>
      <c r="B256" s="644"/>
      <c r="C256" s="642"/>
      <c r="D256" s="643"/>
      <c r="E256" s="644"/>
      <c r="F256" s="672"/>
      <c r="G256" s="197"/>
      <c r="H256" s="739"/>
      <c r="I256" s="504"/>
      <c r="J256" s="505"/>
      <c r="K256" s="504"/>
      <c r="L256" s="505"/>
    </row>
    <row r="257">
      <c r="A257" s="185"/>
      <c r="B257" s="644"/>
      <c r="C257" s="642"/>
      <c r="D257" s="643"/>
      <c r="E257" s="644"/>
      <c r="F257" s="672"/>
      <c r="G257" s="197"/>
      <c r="H257" s="739"/>
      <c r="I257" s="504"/>
      <c r="J257" s="505"/>
      <c r="K257" s="504"/>
      <c r="L257" s="505"/>
    </row>
    <row r="258">
      <c r="A258" s="185"/>
      <c r="B258" s="161">
        <v>53311.0</v>
      </c>
      <c r="C258" s="622">
        <v>2.0</v>
      </c>
      <c r="D258" s="623"/>
      <c r="E258" s="626" t="s">
        <v>20</v>
      </c>
      <c r="F258" s="627">
        <v>103.0</v>
      </c>
      <c r="G258" s="58">
        <v>-635.17</v>
      </c>
      <c r="H258" s="741"/>
      <c r="I258" s="504"/>
      <c r="J258" s="505"/>
      <c r="K258" s="504"/>
      <c r="L258" s="505"/>
    </row>
    <row r="259">
      <c r="A259" s="185"/>
      <c r="B259" s="626">
        <v>54643.0</v>
      </c>
      <c r="C259" s="622">
        <v>7.0</v>
      </c>
      <c r="D259" s="623"/>
      <c r="E259" s="626" t="s">
        <v>55</v>
      </c>
      <c r="F259" s="627">
        <v>362.0</v>
      </c>
      <c r="G259" s="197">
        <f t="shared" ref="G259:G262" si="73">G258+F258</f>
        <v>-532.17</v>
      </c>
      <c r="H259" s="739"/>
      <c r="I259" s="504"/>
      <c r="J259" s="505"/>
      <c r="K259" s="504"/>
      <c r="L259" s="505"/>
    </row>
    <row r="260">
      <c r="A260" s="185"/>
      <c r="B260" s="161">
        <v>55025.0</v>
      </c>
      <c r="C260" s="297">
        <v>6.0</v>
      </c>
      <c r="D260" s="299"/>
      <c r="E260" s="161" t="s">
        <v>55</v>
      </c>
      <c r="F260" s="300">
        <v>399.0</v>
      </c>
      <c r="G260" s="324">
        <f t="shared" si="73"/>
        <v>-170.17</v>
      </c>
      <c r="H260" s="739"/>
      <c r="I260" s="504"/>
      <c r="J260" s="505"/>
      <c r="K260" s="504"/>
      <c r="L260" s="505"/>
    </row>
    <row r="261">
      <c r="A261" s="185"/>
      <c r="B261" s="626">
        <v>50461.0</v>
      </c>
      <c r="C261" s="622">
        <v>2.0</v>
      </c>
      <c r="D261" s="623"/>
      <c r="E261" s="626" t="s">
        <v>314</v>
      </c>
      <c r="F261" s="627">
        <v>77.0</v>
      </c>
      <c r="G261" s="170">
        <f t="shared" si="73"/>
        <v>228.83</v>
      </c>
      <c r="H261" s="739"/>
      <c r="I261" s="504"/>
      <c r="J261" s="505"/>
      <c r="K261" s="504"/>
      <c r="L261" s="505"/>
    </row>
    <row r="262">
      <c r="A262" s="185"/>
      <c r="B262" s="626"/>
      <c r="C262" s="622"/>
      <c r="D262" s="623"/>
      <c r="E262" s="626"/>
      <c r="F262" s="658">
        <f>SUM(F258:F261)</f>
        <v>941</v>
      </c>
      <c r="G262" s="472">
        <f t="shared" si="73"/>
        <v>305.83</v>
      </c>
      <c r="H262" s="740">
        <v>2.0</v>
      </c>
      <c r="I262" s="504"/>
      <c r="J262" s="505"/>
      <c r="K262" s="524">
        <f t="shared" ref="K262:L262" si="74">K247+F262</f>
        <v>16994</v>
      </c>
      <c r="L262" s="514">
        <f t="shared" si="74"/>
        <v>5061.31</v>
      </c>
    </row>
    <row r="263">
      <c r="A263" s="185"/>
      <c r="B263" s="626"/>
      <c r="C263" s="622"/>
      <c r="D263" s="623"/>
      <c r="E263" s="626"/>
      <c r="F263" s="627"/>
      <c r="G263" s="170"/>
      <c r="H263" s="739"/>
      <c r="I263" s="504"/>
      <c r="J263" s="505"/>
      <c r="K263" s="504"/>
      <c r="L263" s="505"/>
    </row>
    <row r="264">
      <c r="A264" s="185"/>
      <c r="B264" s="626"/>
      <c r="C264" s="622"/>
      <c r="D264" s="623"/>
      <c r="E264" s="626"/>
      <c r="F264" s="658"/>
      <c r="G264" s="170"/>
      <c r="H264" s="739"/>
      <c r="I264" s="504"/>
      <c r="J264" s="505"/>
      <c r="K264" s="504"/>
      <c r="L264" s="505"/>
    </row>
    <row r="265">
      <c r="A265" s="200"/>
      <c r="B265" s="650"/>
      <c r="C265" s="660"/>
      <c r="D265" s="661"/>
      <c r="E265" s="663"/>
      <c r="F265" s="664"/>
      <c r="G265" s="246"/>
      <c r="H265" s="742"/>
      <c r="I265" s="519"/>
      <c r="J265" s="520"/>
      <c r="K265" s="519"/>
      <c r="L265" s="520"/>
    </row>
    <row r="266">
      <c r="A266" s="316">
        <v>45828.0</v>
      </c>
      <c r="B266" s="666" t="s">
        <v>588</v>
      </c>
      <c r="C266" s="653">
        <v>10.0</v>
      </c>
      <c r="D266" s="157"/>
      <c r="E266" s="28" t="s">
        <v>531</v>
      </c>
      <c r="F266" s="48">
        <v>793.0</v>
      </c>
      <c r="G266" s="30">
        <v>-635.17</v>
      </c>
      <c r="H266" s="738"/>
      <c r="I266" s="504"/>
      <c r="J266" s="505"/>
      <c r="K266" s="504"/>
      <c r="L266" s="505"/>
    </row>
    <row r="267">
      <c r="A267" s="185"/>
      <c r="B267" s="626"/>
      <c r="C267" s="622"/>
      <c r="D267" s="623"/>
      <c r="E267" s="626"/>
      <c r="F267" s="627"/>
      <c r="G267" s="323">
        <f>G266+F266</f>
        <v>157.83</v>
      </c>
      <c r="H267" s="739"/>
      <c r="I267" s="504"/>
      <c r="J267" s="505"/>
      <c r="K267" s="504"/>
      <c r="L267" s="505"/>
    </row>
    <row r="268">
      <c r="A268" s="185"/>
      <c r="B268" s="626"/>
      <c r="C268" s="622"/>
      <c r="D268" s="623"/>
      <c r="E268" s="626"/>
      <c r="F268" s="627"/>
      <c r="G268" s="197"/>
      <c r="H268" s="739"/>
      <c r="I268" s="441">
        <f>I252+F266</f>
        <v>17495</v>
      </c>
      <c r="J268" s="451">
        <f>J252+G267</f>
        <v>4791.7</v>
      </c>
      <c r="K268" s="504"/>
      <c r="L268" s="505"/>
    </row>
    <row r="269">
      <c r="A269" s="185"/>
      <c r="B269" s="626"/>
      <c r="C269" s="622"/>
      <c r="D269" s="623"/>
      <c r="E269" s="626"/>
      <c r="F269" s="627"/>
      <c r="G269" s="197"/>
      <c r="H269" s="740">
        <v>1.0</v>
      </c>
      <c r="I269" s="504"/>
      <c r="J269" s="505"/>
      <c r="K269" s="504"/>
      <c r="L269" s="505"/>
    </row>
    <row r="270">
      <c r="A270" s="185"/>
      <c r="B270" s="626"/>
      <c r="C270" s="622"/>
      <c r="D270" s="623"/>
      <c r="E270" s="626"/>
      <c r="F270" s="627"/>
      <c r="G270" s="197"/>
      <c r="H270" s="739"/>
      <c r="I270" s="504"/>
      <c r="J270" s="505"/>
      <c r="K270" s="504"/>
      <c r="L270" s="505"/>
    </row>
    <row r="271">
      <c r="A271" s="185"/>
      <c r="B271" s="626"/>
      <c r="C271" s="622"/>
      <c r="D271" s="643"/>
      <c r="E271" s="644"/>
      <c r="F271" s="645"/>
      <c r="G271" s="197"/>
      <c r="H271" s="739"/>
      <c r="I271" s="504"/>
      <c r="J271" s="505"/>
      <c r="K271" s="504"/>
      <c r="L271" s="505"/>
    </row>
    <row r="272">
      <c r="A272" s="185"/>
      <c r="B272" s="644"/>
      <c r="C272" s="642"/>
      <c r="D272" s="643"/>
      <c r="E272" s="644"/>
      <c r="F272" s="672"/>
      <c r="G272" s="197"/>
      <c r="H272" s="739"/>
      <c r="I272" s="504"/>
      <c r="J272" s="505"/>
      <c r="K272" s="504"/>
      <c r="L272" s="505"/>
    </row>
    <row r="273">
      <c r="A273" s="185"/>
      <c r="B273" s="644"/>
      <c r="C273" s="642"/>
      <c r="D273" s="643"/>
      <c r="E273" s="644"/>
      <c r="F273" s="672"/>
      <c r="G273" s="197"/>
      <c r="H273" s="739"/>
      <c r="I273" s="504"/>
      <c r="J273" s="505"/>
      <c r="K273" s="504"/>
      <c r="L273" s="505"/>
    </row>
    <row r="274">
      <c r="A274" s="185"/>
      <c r="B274" s="644"/>
      <c r="C274" s="642"/>
      <c r="D274" s="643"/>
      <c r="E274" s="644"/>
      <c r="F274" s="672"/>
      <c r="G274" s="197"/>
      <c r="H274" s="739"/>
      <c r="I274" s="504"/>
      <c r="J274" s="505"/>
      <c r="K274" s="504"/>
      <c r="L274" s="505"/>
    </row>
    <row r="275">
      <c r="A275" s="185"/>
      <c r="B275" s="161">
        <v>47573.0</v>
      </c>
      <c r="C275" s="622">
        <v>2.0</v>
      </c>
      <c r="D275" s="623"/>
      <c r="E275" s="626" t="s">
        <v>573</v>
      </c>
      <c r="F275" s="627">
        <v>44.0</v>
      </c>
      <c r="G275" s="58">
        <v>-635.17</v>
      </c>
      <c r="H275" s="741"/>
      <c r="I275" s="504"/>
      <c r="J275" s="505"/>
      <c r="K275" s="504"/>
      <c r="L275" s="505"/>
    </row>
    <row r="276">
      <c r="A276" s="185"/>
      <c r="B276" s="674" t="s">
        <v>589</v>
      </c>
      <c r="C276" s="297">
        <v>5.0</v>
      </c>
      <c r="D276" s="299"/>
      <c r="E276" s="161" t="s">
        <v>268</v>
      </c>
      <c r="F276" s="627">
        <f>40*2</f>
        <v>80</v>
      </c>
      <c r="G276" s="197">
        <f t="shared" ref="G276:G281" si="75">G275+F275</f>
        <v>-591.17</v>
      </c>
      <c r="H276" s="545"/>
      <c r="I276" s="504"/>
      <c r="J276" s="505"/>
      <c r="K276" s="504"/>
      <c r="L276" s="505"/>
    </row>
    <row r="277">
      <c r="A277" s="185"/>
      <c r="B277" s="626">
        <v>54826.0</v>
      </c>
      <c r="C277" s="622">
        <v>2.0</v>
      </c>
      <c r="D277" s="623"/>
      <c r="E277" s="626" t="s">
        <v>306</v>
      </c>
      <c r="F277" s="627">
        <v>44.0</v>
      </c>
      <c r="G277" s="197">
        <f t="shared" si="75"/>
        <v>-511.17</v>
      </c>
      <c r="H277" s="739"/>
      <c r="I277" s="504"/>
      <c r="J277" s="505"/>
      <c r="K277" s="504"/>
      <c r="L277" s="505"/>
    </row>
    <row r="278">
      <c r="A278" s="185"/>
      <c r="B278" s="626">
        <v>49212.0</v>
      </c>
      <c r="C278" s="622">
        <v>2.0</v>
      </c>
      <c r="D278" s="623"/>
      <c r="E278" s="626" t="s">
        <v>87</v>
      </c>
      <c r="F278" s="627">
        <v>44.0</v>
      </c>
      <c r="G278" s="197">
        <f t="shared" si="75"/>
        <v>-467.17</v>
      </c>
      <c r="H278" s="739"/>
      <c r="I278" s="504"/>
      <c r="J278" s="505"/>
      <c r="K278" s="504"/>
      <c r="L278" s="505"/>
    </row>
    <row r="279">
      <c r="A279" s="185"/>
      <c r="B279" s="626">
        <v>51575.0</v>
      </c>
      <c r="C279" s="622">
        <v>7.0</v>
      </c>
      <c r="D279" s="623"/>
      <c r="E279" s="626" t="s">
        <v>21</v>
      </c>
      <c r="F279" s="627">
        <v>310.0</v>
      </c>
      <c r="G279" s="197">
        <f t="shared" si="75"/>
        <v>-423.17</v>
      </c>
      <c r="H279" s="740">
        <v>2.0</v>
      </c>
      <c r="I279" s="504"/>
      <c r="J279" s="505"/>
      <c r="K279" s="504"/>
      <c r="L279" s="505"/>
    </row>
    <row r="280">
      <c r="A280" s="185"/>
      <c r="B280" s="626">
        <v>54552.0</v>
      </c>
      <c r="C280" s="622">
        <v>7.0</v>
      </c>
      <c r="D280" s="623"/>
      <c r="E280" s="626" t="s">
        <v>21</v>
      </c>
      <c r="F280" s="627">
        <v>310.0</v>
      </c>
      <c r="G280" s="170">
        <f t="shared" si="75"/>
        <v>-113.17</v>
      </c>
      <c r="H280" s="739"/>
      <c r="I280" s="504"/>
      <c r="J280" s="505"/>
      <c r="K280" s="504"/>
      <c r="L280" s="505"/>
    </row>
    <row r="281">
      <c r="A281" s="185"/>
      <c r="B281" s="626"/>
      <c r="C281" s="622"/>
      <c r="D281" s="623"/>
      <c r="E281" s="626"/>
      <c r="F281" s="658">
        <f>SUM(F275:F280)</f>
        <v>832</v>
      </c>
      <c r="G281" s="472">
        <f t="shared" si="75"/>
        <v>196.83</v>
      </c>
      <c r="H281" s="739"/>
      <c r="I281" s="504"/>
      <c r="J281" s="505"/>
      <c r="K281" s="524">
        <f t="shared" ref="K281:L281" si="76">K262+F281</f>
        <v>17826</v>
      </c>
      <c r="L281" s="514">
        <f t="shared" si="76"/>
        <v>5258.14</v>
      </c>
    </row>
    <row r="282">
      <c r="A282" s="185"/>
      <c r="B282" s="724"/>
      <c r="C282" s="755"/>
      <c r="D282" s="756"/>
      <c r="E282" s="724"/>
      <c r="F282" s="757"/>
      <c r="G282" s="172"/>
      <c r="H282" s="739"/>
      <c r="I282" s="504"/>
      <c r="J282" s="505"/>
      <c r="K282" s="504"/>
      <c r="L282" s="505"/>
    </row>
    <row r="283">
      <c r="A283" s="200"/>
      <c r="B283" s="650"/>
      <c r="C283" s="660"/>
      <c r="D283" s="661"/>
      <c r="E283" s="663"/>
      <c r="F283" s="664"/>
      <c r="G283" s="246"/>
      <c r="H283" s="742"/>
      <c r="I283" s="519"/>
      <c r="J283" s="520"/>
      <c r="K283" s="519"/>
      <c r="L283" s="520"/>
    </row>
    <row r="284">
      <c r="A284" s="316">
        <v>45829.0</v>
      </c>
      <c r="B284" s="337" t="s">
        <v>581</v>
      </c>
      <c r="C284" s="653">
        <v>7.0</v>
      </c>
      <c r="D284" s="654"/>
      <c r="E284" s="666" t="s">
        <v>590</v>
      </c>
      <c r="F284" s="656">
        <f>81*3</f>
        <v>243</v>
      </c>
      <c r="G284" s="30">
        <v>-635.17</v>
      </c>
      <c r="H284" s="738"/>
      <c r="I284" s="504"/>
      <c r="J284" s="505"/>
      <c r="K284" s="504"/>
      <c r="L284" s="505"/>
    </row>
    <row r="285">
      <c r="A285" s="185"/>
      <c r="B285" s="348">
        <v>44830.0</v>
      </c>
      <c r="C285" s="668">
        <v>2.0</v>
      </c>
      <c r="D285" s="710"/>
      <c r="E285" s="626" t="s">
        <v>591</v>
      </c>
      <c r="F285" s="627">
        <v>77.0</v>
      </c>
      <c r="G285" s="293">
        <f t="shared" ref="G285:G289" si="77">G284+F284</f>
        <v>-392.17</v>
      </c>
      <c r="H285" s="739"/>
      <c r="I285" s="504"/>
      <c r="J285" s="505"/>
      <c r="K285" s="504"/>
      <c r="L285" s="505"/>
    </row>
    <row r="286">
      <c r="A286" s="185"/>
      <c r="B286" s="161">
        <v>54346.0</v>
      </c>
      <c r="C286" s="622">
        <v>6.0</v>
      </c>
      <c r="D286" s="623"/>
      <c r="E286" s="626" t="s">
        <v>55</v>
      </c>
      <c r="F286" s="627">
        <v>362.0</v>
      </c>
      <c r="G286" s="293">
        <f t="shared" si="77"/>
        <v>-315.17</v>
      </c>
      <c r="H286" s="739"/>
      <c r="I286" s="504"/>
      <c r="J286" s="505"/>
      <c r="K286" s="504"/>
      <c r="L286" s="505"/>
    </row>
    <row r="287">
      <c r="A287" s="185"/>
      <c r="B287" s="161">
        <v>52137.0</v>
      </c>
      <c r="C287" s="622">
        <v>2.0</v>
      </c>
      <c r="D287" s="623"/>
      <c r="E287" s="626" t="s">
        <v>317</v>
      </c>
      <c r="F287" s="627">
        <v>63.0</v>
      </c>
      <c r="G287" s="293">
        <f t="shared" si="77"/>
        <v>46.83</v>
      </c>
      <c r="H287" s="739"/>
      <c r="I287" s="504"/>
      <c r="J287" s="505"/>
      <c r="K287" s="504"/>
      <c r="L287" s="505"/>
    </row>
    <row r="288">
      <c r="A288" s="185"/>
      <c r="B288" s="161">
        <v>54733.0</v>
      </c>
      <c r="C288" s="622">
        <v>2.0</v>
      </c>
      <c r="D288" s="623"/>
      <c r="E288" s="626" t="s">
        <v>20</v>
      </c>
      <c r="F288" s="627">
        <v>103.0</v>
      </c>
      <c r="G288" s="293">
        <f t="shared" si="77"/>
        <v>109.83</v>
      </c>
      <c r="H288" s="740">
        <v>1.0</v>
      </c>
      <c r="I288" s="504"/>
      <c r="J288" s="505"/>
      <c r="K288" s="504"/>
      <c r="L288" s="505"/>
    </row>
    <row r="289">
      <c r="A289" s="185"/>
      <c r="B289" s="161"/>
      <c r="C289" s="622"/>
      <c r="D289" s="623"/>
      <c r="E289" s="626"/>
      <c r="F289" s="658">
        <f>SUM(F284:F288)</f>
        <v>848</v>
      </c>
      <c r="G289" s="319">
        <f t="shared" si="77"/>
        <v>212.83</v>
      </c>
      <c r="H289" s="739"/>
      <c r="I289" s="524">
        <f t="shared" ref="I289:J289" si="78">I268+F289</f>
        <v>18343</v>
      </c>
      <c r="J289" s="514">
        <f t="shared" si="78"/>
        <v>5004.53</v>
      </c>
      <c r="K289" s="504"/>
      <c r="L289" s="505"/>
    </row>
    <row r="290">
      <c r="A290" s="185"/>
      <c r="B290" s="161"/>
      <c r="C290" s="622"/>
      <c r="D290" s="643"/>
      <c r="E290" s="644"/>
      <c r="F290" s="672"/>
      <c r="G290" s="197"/>
      <c r="H290" s="739"/>
      <c r="I290" s="504"/>
      <c r="J290" s="505"/>
      <c r="K290" s="504"/>
      <c r="L290" s="505"/>
    </row>
    <row r="291">
      <c r="A291" s="185"/>
      <c r="B291" s="358"/>
      <c r="C291" s="642"/>
      <c r="D291" s="643"/>
      <c r="E291" s="644"/>
      <c r="F291" s="672"/>
      <c r="G291" s="197"/>
      <c r="H291" s="739"/>
      <c r="I291" s="504"/>
      <c r="J291" s="505"/>
      <c r="K291" s="504"/>
      <c r="L291" s="505"/>
    </row>
    <row r="292">
      <c r="A292" s="185"/>
      <c r="B292" s="358"/>
      <c r="C292" s="642"/>
      <c r="D292" s="643"/>
      <c r="E292" s="644"/>
      <c r="F292" s="672"/>
      <c r="G292" s="197"/>
      <c r="H292" s="739"/>
      <c r="I292" s="504"/>
      <c r="J292" s="505"/>
      <c r="K292" s="504"/>
      <c r="L292" s="505"/>
    </row>
    <row r="293">
      <c r="A293" s="185"/>
      <c r="B293" s="358"/>
      <c r="C293" s="642"/>
      <c r="D293" s="643"/>
      <c r="E293" s="644"/>
      <c r="F293" s="672"/>
      <c r="G293" s="197"/>
      <c r="H293" s="739"/>
      <c r="I293" s="504"/>
      <c r="J293" s="505"/>
      <c r="K293" s="504"/>
      <c r="L293" s="505"/>
    </row>
    <row r="294">
      <c r="A294" s="185"/>
      <c r="B294" s="161">
        <v>54570.0</v>
      </c>
      <c r="C294" s="622">
        <v>7.0</v>
      </c>
      <c r="D294" s="623"/>
      <c r="E294" s="626" t="s">
        <v>591</v>
      </c>
      <c r="F294" s="627">
        <v>310.0</v>
      </c>
      <c r="G294" s="58">
        <v>-635.17</v>
      </c>
      <c r="H294" s="741"/>
      <c r="I294" s="504"/>
      <c r="J294" s="505"/>
      <c r="K294" s="504"/>
      <c r="L294" s="505"/>
    </row>
    <row r="295">
      <c r="A295" s="185"/>
      <c r="B295" s="161">
        <v>54373.0</v>
      </c>
      <c r="C295" s="622">
        <v>2.0</v>
      </c>
      <c r="D295" s="623"/>
      <c r="E295" s="626" t="s">
        <v>592</v>
      </c>
      <c r="F295" s="627">
        <v>170.0</v>
      </c>
      <c r="G295" s="197">
        <f t="shared" ref="G295:G299" si="79">G294+F294</f>
        <v>-325.17</v>
      </c>
      <c r="H295" s="739"/>
      <c r="I295" s="504"/>
      <c r="J295" s="505"/>
      <c r="K295" s="504"/>
      <c r="L295" s="505"/>
    </row>
    <row r="296">
      <c r="A296" s="185"/>
      <c r="B296" s="161">
        <v>51714.0</v>
      </c>
      <c r="C296" s="622">
        <v>2.0</v>
      </c>
      <c r="D296" s="623"/>
      <c r="E296" s="626" t="s">
        <v>591</v>
      </c>
      <c r="F296" s="627">
        <v>77.0</v>
      </c>
      <c r="G296" s="197">
        <f t="shared" si="79"/>
        <v>-155.17</v>
      </c>
      <c r="H296" s="739"/>
      <c r="I296" s="504"/>
      <c r="J296" s="505"/>
      <c r="K296" s="504"/>
      <c r="L296" s="505"/>
    </row>
    <row r="297">
      <c r="A297" s="185"/>
      <c r="B297" s="161">
        <v>54719.0</v>
      </c>
      <c r="C297" s="622">
        <v>2.0</v>
      </c>
      <c r="D297" s="623"/>
      <c r="E297" s="626" t="s">
        <v>591</v>
      </c>
      <c r="F297" s="627">
        <v>77.0</v>
      </c>
      <c r="G297" s="197">
        <f t="shared" si="79"/>
        <v>-78.17</v>
      </c>
      <c r="H297" s="739"/>
      <c r="I297" s="504"/>
      <c r="J297" s="505"/>
      <c r="K297" s="504"/>
      <c r="L297" s="505"/>
    </row>
    <row r="298">
      <c r="A298" s="185"/>
      <c r="B298" s="161" t="s">
        <v>593</v>
      </c>
      <c r="C298" s="622">
        <v>4.0</v>
      </c>
      <c r="D298" s="623"/>
      <c r="E298" s="626" t="s">
        <v>594</v>
      </c>
      <c r="F298" s="627">
        <f>77*2</f>
        <v>154</v>
      </c>
      <c r="G298" s="197">
        <f t="shared" si="79"/>
        <v>-1.17</v>
      </c>
      <c r="H298" s="739"/>
      <c r="I298" s="504"/>
      <c r="J298" s="505"/>
      <c r="K298" s="504"/>
      <c r="L298" s="505"/>
    </row>
    <row r="299">
      <c r="A299" s="185"/>
      <c r="B299" s="626"/>
      <c r="C299" s="622"/>
      <c r="D299" s="623"/>
      <c r="E299" s="626"/>
      <c r="F299" s="658">
        <f>SUM(F294:F298)</f>
        <v>788</v>
      </c>
      <c r="G299" s="472">
        <f t="shared" si="79"/>
        <v>152.83</v>
      </c>
      <c r="H299" s="740">
        <v>2.0</v>
      </c>
      <c r="I299" s="504"/>
      <c r="J299" s="505"/>
      <c r="K299" s="524">
        <f t="shared" ref="K299:L299" si="80">K281+F299</f>
        <v>18614</v>
      </c>
      <c r="L299" s="514">
        <f t="shared" si="80"/>
        <v>5410.97</v>
      </c>
    </row>
    <row r="300">
      <c r="A300" s="185"/>
      <c r="B300" s="626"/>
      <c r="C300" s="622"/>
      <c r="D300" s="623"/>
      <c r="E300" s="626"/>
      <c r="F300" s="627"/>
      <c r="G300" s="170"/>
      <c r="H300" s="739"/>
      <c r="I300" s="504"/>
      <c r="J300" s="505"/>
      <c r="K300" s="504"/>
      <c r="L300" s="505"/>
    </row>
    <row r="301">
      <c r="A301" s="185"/>
      <c r="B301" s="626"/>
      <c r="C301" s="622"/>
      <c r="D301" s="623"/>
      <c r="E301" s="626"/>
      <c r="F301" s="658"/>
      <c r="G301" s="170"/>
      <c r="H301" s="739"/>
      <c r="I301" s="504"/>
      <c r="J301" s="505"/>
      <c r="K301" s="504"/>
      <c r="L301" s="505"/>
    </row>
    <row r="302">
      <c r="A302" s="185"/>
      <c r="B302" s="724"/>
      <c r="C302" s="755"/>
      <c r="D302" s="756"/>
      <c r="E302" s="724"/>
      <c r="F302" s="757"/>
      <c r="G302" s="172"/>
      <c r="H302" s="739"/>
      <c r="I302" s="504"/>
      <c r="J302" s="505"/>
      <c r="K302" s="504"/>
      <c r="L302" s="505"/>
    </row>
    <row r="303">
      <c r="A303" s="200"/>
      <c r="B303" s="650"/>
      <c r="C303" s="660"/>
      <c r="D303" s="661"/>
      <c r="E303" s="663"/>
      <c r="F303" s="664"/>
      <c r="G303" s="246"/>
      <c r="H303" s="742"/>
      <c r="I303" s="519"/>
      <c r="J303" s="520"/>
      <c r="K303" s="519"/>
      <c r="L303" s="520"/>
    </row>
    <row r="304">
      <c r="A304" s="316">
        <v>45830.0</v>
      </c>
      <c r="B304" s="666" t="s">
        <v>579</v>
      </c>
      <c r="C304" s="653">
        <v>10.0</v>
      </c>
      <c r="D304" s="654"/>
      <c r="E304" s="666" t="s">
        <v>360</v>
      </c>
      <c r="F304" s="656">
        <v>310.0</v>
      </c>
      <c r="G304" s="30">
        <v>-635.17</v>
      </c>
      <c r="H304" s="738"/>
      <c r="I304" s="504"/>
      <c r="J304" s="505"/>
      <c r="K304" s="504"/>
      <c r="L304" s="505"/>
    </row>
    <row r="305">
      <c r="A305" s="185"/>
      <c r="B305" s="626">
        <v>54799.0</v>
      </c>
      <c r="C305" s="622">
        <v>11.0</v>
      </c>
      <c r="D305" s="623"/>
      <c r="E305" s="626" t="s">
        <v>595</v>
      </c>
      <c r="F305" s="627">
        <v>300.0</v>
      </c>
      <c r="G305" s="197">
        <f t="shared" ref="G305:G309" si="81">G304+F304</f>
        <v>-325.17</v>
      </c>
      <c r="H305" s="739"/>
      <c r="I305" s="504"/>
      <c r="J305" s="505"/>
      <c r="K305" s="504"/>
      <c r="L305" s="505"/>
    </row>
    <row r="306">
      <c r="A306" s="185"/>
      <c r="B306" s="626">
        <v>53827.0</v>
      </c>
      <c r="C306" s="622">
        <v>2.0</v>
      </c>
      <c r="D306" s="710"/>
      <c r="E306" s="670" t="s">
        <v>360</v>
      </c>
      <c r="F306" s="627">
        <v>77.0</v>
      </c>
      <c r="G306" s="197">
        <f t="shared" si="81"/>
        <v>-25.17</v>
      </c>
      <c r="H306" s="739"/>
      <c r="I306" s="504"/>
      <c r="J306" s="505"/>
      <c r="K306" s="504"/>
      <c r="L306" s="505"/>
    </row>
    <row r="307">
      <c r="A307" s="185"/>
      <c r="B307" s="626">
        <v>55025.0</v>
      </c>
      <c r="C307" s="622">
        <v>6.0</v>
      </c>
      <c r="D307" s="623"/>
      <c r="E307" s="626" t="s">
        <v>20</v>
      </c>
      <c r="F307" s="627">
        <v>362.0</v>
      </c>
      <c r="G307" s="197">
        <f t="shared" si="81"/>
        <v>51.83</v>
      </c>
      <c r="H307" s="740">
        <v>1.0</v>
      </c>
      <c r="I307" s="504"/>
      <c r="J307" s="505"/>
      <c r="K307" s="504"/>
      <c r="L307" s="505"/>
    </row>
    <row r="308">
      <c r="A308" s="185"/>
      <c r="B308" s="161">
        <v>50595.0</v>
      </c>
      <c r="C308" s="297">
        <v>5.0</v>
      </c>
      <c r="D308" s="299"/>
      <c r="E308" s="161" t="s">
        <v>306</v>
      </c>
      <c r="F308" s="300">
        <v>300.0</v>
      </c>
      <c r="G308" s="324">
        <f t="shared" si="81"/>
        <v>413.83</v>
      </c>
      <c r="H308" s="758"/>
      <c r="I308" s="504"/>
      <c r="J308" s="505"/>
      <c r="K308" s="504"/>
      <c r="L308" s="505"/>
    </row>
    <row r="309">
      <c r="A309" s="185"/>
      <c r="B309" s="626"/>
      <c r="C309" s="622"/>
      <c r="D309" s="643"/>
      <c r="E309" s="644"/>
      <c r="F309" s="645">
        <f>SUM(F304:F308)</f>
        <v>1349</v>
      </c>
      <c r="G309" s="323">
        <f t="shared" si="81"/>
        <v>713.83</v>
      </c>
      <c r="H309" s="739"/>
      <c r="I309" s="524">
        <f t="shared" ref="I309:J309" si="82">I289+F309</f>
        <v>19692</v>
      </c>
      <c r="J309" s="514">
        <f t="shared" si="82"/>
        <v>5718.36</v>
      </c>
      <c r="K309" s="504"/>
      <c r="L309" s="505"/>
    </row>
    <row r="310">
      <c r="A310" s="185"/>
      <c r="B310" s="626"/>
      <c r="C310" s="622"/>
      <c r="D310" s="643"/>
      <c r="E310" s="644"/>
      <c r="F310" s="672"/>
      <c r="G310" s="197"/>
      <c r="H310" s="739"/>
      <c r="I310" s="504"/>
      <c r="J310" s="505"/>
      <c r="K310" s="504"/>
      <c r="L310" s="505"/>
    </row>
    <row r="311">
      <c r="A311" s="185"/>
      <c r="B311" s="644"/>
      <c r="C311" s="642"/>
      <c r="D311" s="643"/>
      <c r="E311" s="644"/>
      <c r="F311" s="672"/>
      <c r="G311" s="197"/>
      <c r="H311" s="739"/>
      <c r="I311" s="504"/>
      <c r="J311" s="505"/>
      <c r="K311" s="504"/>
      <c r="L311" s="505"/>
    </row>
    <row r="312">
      <c r="A312" s="185"/>
      <c r="B312" s="644"/>
      <c r="C312" s="642"/>
      <c r="D312" s="643"/>
      <c r="E312" s="644"/>
      <c r="F312" s="672"/>
      <c r="G312" s="197"/>
      <c r="H312" s="739"/>
      <c r="I312" s="504"/>
      <c r="J312" s="505"/>
      <c r="K312" s="504"/>
      <c r="L312" s="505"/>
    </row>
    <row r="313">
      <c r="A313" s="185"/>
      <c r="B313" s="161">
        <v>54799.0</v>
      </c>
      <c r="C313" s="622">
        <v>11.0</v>
      </c>
      <c r="D313" s="623"/>
      <c r="E313" s="626" t="s">
        <v>595</v>
      </c>
      <c r="F313" s="627">
        <v>300.0</v>
      </c>
      <c r="G313" s="58">
        <v>-635.17</v>
      </c>
      <c r="H313" s="741"/>
      <c r="I313" s="504"/>
      <c r="J313" s="505"/>
      <c r="K313" s="504"/>
      <c r="L313" s="505"/>
    </row>
    <row r="314">
      <c r="A314" s="185"/>
      <c r="B314" s="626">
        <v>54517.0</v>
      </c>
      <c r="C314" s="622">
        <v>11.0</v>
      </c>
      <c r="D314" s="623"/>
      <c r="E314" s="626" t="s">
        <v>596</v>
      </c>
      <c r="F314" s="627">
        <v>310.0</v>
      </c>
      <c r="G314" s="197">
        <f t="shared" ref="G314:G317" si="83">G313+F313</f>
        <v>-335.17</v>
      </c>
      <c r="H314" s="739"/>
      <c r="I314" s="504"/>
      <c r="J314" s="505"/>
      <c r="K314" s="504"/>
      <c r="L314" s="505"/>
    </row>
    <row r="315">
      <c r="A315" s="185"/>
      <c r="B315" s="626">
        <v>51529.0</v>
      </c>
      <c r="C315" s="622">
        <v>6.0</v>
      </c>
      <c r="D315" s="623"/>
      <c r="E315" s="626" t="s">
        <v>28</v>
      </c>
      <c r="F315" s="627">
        <v>310.0</v>
      </c>
      <c r="G315" s="197">
        <f t="shared" si="83"/>
        <v>-25.17</v>
      </c>
      <c r="H315" s="739"/>
      <c r="I315" s="504"/>
      <c r="J315" s="505"/>
      <c r="K315" s="504"/>
      <c r="L315" s="505"/>
    </row>
    <row r="316">
      <c r="A316" s="185"/>
      <c r="B316" s="626">
        <v>53850.0</v>
      </c>
      <c r="C316" s="622">
        <v>6.0</v>
      </c>
      <c r="D316" s="623"/>
      <c r="E316" s="626" t="s">
        <v>28</v>
      </c>
      <c r="F316" s="627">
        <v>310.0</v>
      </c>
      <c r="G316" s="197">
        <f t="shared" si="83"/>
        <v>284.83</v>
      </c>
      <c r="H316" s="739"/>
      <c r="I316" s="504"/>
      <c r="J316" s="505"/>
      <c r="K316" s="504"/>
      <c r="L316" s="505"/>
    </row>
    <row r="317">
      <c r="A317" s="185"/>
      <c r="B317" s="626"/>
      <c r="C317" s="622"/>
      <c r="D317" s="623"/>
      <c r="E317" s="626"/>
      <c r="F317" s="658">
        <f>SUM(F313:F316)</f>
        <v>1230</v>
      </c>
      <c r="G317" s="472">
        <f t="shared" si="83"/>
        <v>594.83</v>
      </c>
      <c r="H317" s="740">
        <v>2.0</v>
      </c>
      <c r="I317" s="504"/>
      <c r="J317" s="505"/>
      <c r="K317" s="524">
        <f t="shared" ref="K317:L317" si="84">K299+F317</f>
        <v>19844</v>
      </c>
      <c r="L317" s="514">
        <f t="shared" si="84"/>
        <v>6005.8</v>
      </c>
    </row>
    <row r="318">
      <c r="A318" s="185"/>
      <c r="B318" s="626"/>
      <c r="C318" s="622"/>
      <c r="D318" s="623"/>
      <c r="E318" s="626"/>
      <c r="F318" s="627"/>
      <c r="G318" s="170"/>
      <c r="H318" s="739"/>
      <c r="I318" s="504"/>
      <c r="J318" s="505"/>
      <c r="K318" s="504"/>
      <c r="L318" s="505"/>
    </row>
    <row r="319">
      <c r="A319" s="185"/>
      <c r="B319" s="626"/>
      <c r="C319" s="622"/>
      <c r="D319" s="623"/>
      <c r="E319" s="626"/>
      <c r="F319" s="658"/>
      <c r="G319" s="170"/>
      <c r="H319" s="739"/>
      <c r="I319" s="504"/>
      <c r="J319" s="505"/>
      <c r="K319" s="504"/>
      <c r="L319" s="505"/>
    </row>
    <row r="320">
      <c r="A320" s="200"/>
      <c r="B320" s="650"/>
      <c r="C320" s="660"/>
      <c r="D320" s="661"/>
      <c r="E320" s="663"/>
      <c r="F320" s="664"/>
      <c r="G320" s="246"/>
      <c r="H320" s="742"/>
      <c r="I320" s="519"/>
      <c r="J320" s="520"/>
      <c r="K320" s="519"/>
      <c r="L320" s="520"/>
    </row>
    <row r="321">
      <c r="A321" s="316">
        <v>45831.0</v>
      </c>
      <c r="B321" s="666">
        <v>53245.0</v>
      </c>
      <c r="C321" s="653">
        <v>4.0</v>
      </c>
      <c r="D321" s="654">
        <v>0.2847222222222222</v>
      </c>
      <c r="E321" s="666" t="s">
        <v>359</v>
      </c>
      <c r="F321" s="656">
        <v>362.0</v>
      </c>
      <c r="G321" s="30">
        <v>-635.17</v>
      </c>
      <c r="H321" s="738"/>
      <c r="I321" s="504"/>
      <c r="J321" s="505"/>
      <c r="K321" s="504"/>
      <c r="L321" s="505"/>
    </row>
    <row r="322">
      <c r="A322" s="185"/>
      <c r="B322" s="626" t="s">
        <v>597</v>
      </c>
      <c r="C322" s="622">
        <v>5.0</v>
      </c>
      <c r="D322" s="623">
        <v>0.375</v>
      </c>
      <c r="E322" s="626" t="s">
        <v>196</v>
      </c>
      <c r="F322" s="627">
        <f>81*2</f>
        <v>162</v>
      </c>
      <c r="G322" s="197">
        <f t="shared" ref="G322:G326" si="85">G321+F321</f>
        <v>-273.17</v>
      </c>
      <c r="H322" s="739"/>
      <c r="I322" s="504"/>
      <c r="J322" s="505"/>
      <c r="K322" s="504"/>
      <c r="L322" s="505"/>
    </row>
    <row r="323">
      <c r="A323" s="185"/>
      <c r="B323" s="626">
        <v>48989.0</v>
      </c>
      <c r="C323" s="622">
        <v>2.0</v>
      </c>
      <c r="D323" s="623">
        <v>0.4583333333333333</v>
      </c>
      <c r="E323" s="626" t="s">
        <v>598</v>
      </c>
      <c r="F323" s="627">
        <v>77.0</v>
      </c>
      <c r="G323" s="197">
        <f t="shared" si="85"/>
        <v>-111.17</v>
      </c>
      <c r="H323" s="739"/>
      <c r="I323" s="504"/>
      <c r="J323" s="505"/>
      <c r="K323" s="504"/>
      <c r="L323" s="505"/>
    </row>
    <row r="324">
      <c r="A324" s="185"/>
      <c r="B324" s="626">
        <v>54281.0</v>
      </c>
      <c r="C324" s="622">
        <v>4.0</v>
      </c>
      <c r="D324" s="623">
        <v>0.5277777777777778</v>
      </c>
      <c r="E324" s="626" t="s">
        <v>406</v>
      </c>
      <c r="F324" s="627">
        <f>77*2</f>
        <v>154</v>
      </c>
      <c r="G324" s="197">
        <f t="shared" si="85"/>
        <v>-34.17</v>
      </c>
      <c r="H324" s="740">
        <v>1.0</v>
      </c>
      <c r="I324" s="504"/>
      <c r="J324" s="505"/>
      <c r="K324" s="504"/>
      <c r="L324" s="505"/>
    </row>
    <row r="325">
      <c r="A325" s="185"/>
      <c r="B325" s="626">
        <v>54786.0</v>
      </c>
      <c r="C325" s="622">
        <v>4.0</v>
      </c>
      <c r="D325" s="623">
        <v>0.7291666666666666</v>
      </c>
      <c r="E325" s="626" t="s">
        <v>598</v>
      </c>
      <c r="F325" s="627">
        <v>310.0</v>
      </c>
      <c r="G325" s="197">
        <f t="shared" si="85"/>
        <v>119.83</v>
      </c>
      <c r="H325" s="739"/>
      <c r="I325" s="504"/>
      <c r="J325" s="505"/>
      <c r="K325" s="504"/>
      <c r="L325" s="505"/>
    </row>
    <row r="326">
      <c r="A326" s="185"/>
      <c r="B326" s="626"/>
      <c r="C326" s="622"/>
      <c r="D326" s="643"/>
      <c r="E326" s="644"/>
      <c r="F326" s="645">
        <f>SUM(F321:F325)</f>
        <v>1065</v>
      </c>
      <c r="G326" s="323">
        <f t="shared" si="85"/>
        <v>429.83</v>
      </c>
      <c r="H326" s="739"/>
      <c r="I326" s="524">
        <f t="shared" ref="I326:J326" si="86">I309+F326</f>
        <v>20757</v>
      </c>
      <c r="J326" s="514">
        <f t="shared" si="86"/>
        <v>6148.19</v>
      </c>
      <c r="K326" s="504"/>
      <c r="L326" s="505"/>
    </row>
    <row r="327">
      <c r="A327" s="185"/>
      <c r="B327" s="644"/>
      <c r="C327" s="642"/>
      <c r="D327" s="643"/>
      <c r="E327" s="644"/>
      <c r="F327" s="672"/>
      <c r="G327" s="197"/>
      <c r="H327" s="739"/>
      <c r="I327" s="504"/>
      <c r="J327" s="505"/>
      <c r="K327" s="504"/>
      <c r="L327" s="505"/>
    </row>
    <row r="328">
      <c r="A328" s="185"/>
      <c r="B328" s="644"/>
      <c r="C328" s="642"/>
      <c r="D328" s="643"/>
      <c r="E328" s="644"/>
      <c r="F328" s="672"/>
      <c r="G328" s="197"/>
      <c r="H328" s="739"/>
      <c r="I328" s="504"/>
      <c r="J328" s="505"/>
      <c r="K328" s="504"/>
      <c r="L328" s="505"/>
    </row>
    <row r="329">
      <c r="A329" s="185"/>
      <c r="B329" s="195" t="s">
        <v>599</v>
      </c>
      <c r="C329" s="622">
        <v>8.0</v>
      </c>
      <c r="D329" s="623">
        <v>0.4375</v>
      </c>
      <c r="E329" s="626" t="s">
        <v>570</v>
      </c>
      <c r="F329" s="311">
        <v>231.0</v>
      </c>
      <c r="G329" s="58">
        <v>-635.17</v>
      </c>
      <c r="H329" s="741"/>
      <c r="I329" s="504"/>
      <c r="J329" s="505"/>
      <c r="K329" s="504"/>
      <c r="L329" s="505"/>
    </row>
    <row r="330">
      <c r="A330" s="185"/>
      <c r="B330" s="626">
        <v>54051.0</v>
      </c>
      <c r="C330" s="622">
        <v>6.0</v>
      </c>
      <c r="D330" s="623">
        <v>0.5729166666666666</v>
      </c>
      <c r="E330" s="626" t="s">
        <v>21</v>
      </c>
      <c r="F330" s="627">
        <v>310.0</v>
      </c>
      <c r="G330" s="197">
        <f t="shared" ref="G330:G333" si="87">G329+F329</f>
        <v>-404.17</v>
      </c>
      <c r="H330" s="739"/>
      <c r="I330" s="504"/>
      <c r="J330" s="505"/>
      <c r="K330" s="504"/>
      <c r="L330" s="505"/>
    </row>
    <row r="331">
      <c r="A331" s="185"/>
      <c r="B331" s="626">
        <v>52045.0</v>
      </c>
      <c r="C331" s="622">
        <v>3.0</v>
      </c>
      <c r="D331" s="623">
        <v>0.6875</v>
      </c>
      <c r="E331" s="626" t="s">
        <v>598</v>
      </c>
      <c r="F331" s="627">
        <v>77.0</v>
      </c>
      <c r="G331" s="197">
        <f t="shared" si="87"/>
        <v>-94.17</v>
      </c>
      <c r="H331" s="739"/>
      <c r="I331" s="504"/>
      <c r="J331" s="505"/>
      <c r="K331" s="504"/>
      <c r="L331" s="505"/>
    </row>
    <row r="332">
      <c r="A332" s="185"/>
      <c r="B332" s="626">
        <v>51687.0</v>
      </c>
      <c r="C332" s="622">
        <v>2.0</v>
      </c>
      <c r="D332" s="623">
        <v>0.7361111111111112</v>
      </c>
      <c r="E332" s="626" t="s">
        <v>21</v>
      </c>
      <c r="F332" s="627">
        <v>77.0</v>
      </c>
      <c r="G332" s="170">
        <f t="shared" si="87"/>
        <v>-17.17</v>
      </c>
      <c r="H332" s="739"/>
      <c r="I332" s="504"/>
      <c r="J332" s="505"/>
      <c r="K332" s="504"/>
      <c r="L332" s="505"/>
    </row>
    <row r="333">
      <c r="A333" s="185"/>
      <c r="B333" s="161"/>
      <c r="C333" s="622"/>
      <c r="D333" s="623"/>
      <c r="E333" s="626"/>
      <c r="F333" s="658">
        <f>SUM(F329:F332)</f>
        <v>695</v>
      </c>
      <c r="G333" s="472">
        <f t="shared" si="87"/>
        <v>59.83</v>
      </c>
      <c r="H333" s="739"/>
      <c r="I333" s="504"/>
      <c r="J333" s="505"/>
      <c r="K333" s="524">
        <f t="shared" ref="K333:L333" si="88">K317+F333</f>
        <v>20539</v>
      </c>
      <c r="L333" s="514">
        <f t="shared" si="88"/>
        <v>6065.63</v>
      </c>
    </row>
    <row r="334">
      <c r="A334" s="185"/>
      <c r="B334" s="626"/>
      <c r="C334" s="622"/>
      <c r="D334" s="623"/>
      <c r="E334" s="626"/>
      <c r="F334" s="627"/>
      <c r="G334" s="191"/>
      <c r="H334" s="740">
        <v>2.0</v>
      </c>
      <c r="I334" s="504"/>
      <c r="J334" s="505"/>
      <c r="K334" s="504"/>
      <c r="L334" s="505"/>
    </row>
    <row r="335">
      <c r="A335" s="185"/>
      <c r="B335" s="626"/>
      <c r="C335" s="622"/>
      <c r="D335" s="623"/>
      <c r="E335" s="626"/>
      <c r="F335" s="627"/>
      <c r="G335" s="170"/>
      <c r="H335" s="739"/>
      <c r="I335" s="504"/>
      <c r="J335" s="505"/>
      <c r="K335" s="504"/>
      <c r="L335" s="505"/>
    </row>
    <row r="336">
      <c r="A336" s="185"/>
      <c r="B336" s="626"/>
      <c r="C336" s="622"/>
      <c r="D336" s="623"/>
      <c r="E336" s="626"/>
      <c r="F336" s="658"/>
      <c r="G336" s="170"/>
      <c r="H336" s="739"/>
      <c r="I336" s="504"/>
      <c r="J336" s="505"/>
      <c r="K336" s="504"/>
      <c r="L336" s="505"/>
    </row>
    <row r="337">
      <c r="A337" s="200"/>
      <c r="B337" s="650"/>
      <c r="C337" s="660"/>
      <c r="D337" s="661"/>
      <c r="E337" s="663"/>
      <c r="F337" s="664"/>
      <c r="G337" s="246"/>
      <c r="H337" s="742"/>
      <c r="I337" s="519"/>
      <c r="J337" s="520"/>
      <c r="K337" s="519"/>
      <c r="L337" s="520"/>
    </row>
    <row r="338">
      <c r="A338" s="316">
        <v>45832.0</v>
      </c>
      <c r="B338" s="161">
        <v>54818.0</v>
      </c>
      <c r="C338" s="622">
        <v>6.0</v>
      </c>
      <c r="D338" s="623">
        <v>0.2013888888888889</v>
      </c>
      <c r="E338" s="626" t="s">
        <v>516</v>
      </c>
      <c r="F338" s="627">
        <f>103*2</f>
        <v>206</v>
      </c>
      <c r="G338" s="30">
        <v>-635.17</v>
      </c>
      <c r="H338" s="738"/>
      <c r="I338" s="504"/>
      <c r="J338" s="505"/>
      <c r="K338" s="504"/>
      <c r="L338" s="505"/>
    </row>
    <row r="339">
      <c r="A339" s="185"/>
      <c r="B339" s="626" t="s">
        <v>600</v>
      </c>
      <c r="C339" s="622">
        <v>11.0</v>
      </c>
      <c r="D339" s="623">
        <v>0.23958333333333334</v>
      </c>
      <c r="E339" s="626" t="s">
        <v>601</v>
      </c>
      <c r="F339" s="627">
        <f>77*4</f>
        <v>308</v>
      </c>
      <c r="G339" s="197">
        <f t="shared" ref="G339:G342" si="89">G338+F338</f>
        <v>-429.17</v>
      </c>
      <c r="H339" s="739"/>
      <c r="I339" s="504"/>
      <c r="J339" s="505"/>
      <c r="K339" s="504"/>
      <c r="L339" s="505"/>
    </row>
    <row r="340">
      <c r="A340" s="185"/>
      <c r="B340" s="626">
        <v>52909.0</v>
      </c>
      <c r="C340" s="622">
        <v>2.0</v>
      </c>
      <c r="D340" s="623">
        <v>0.4583333333333333</v>
      </c>
      <c r="E340" s="626" t="s">
        <v>196</v>
      </c>
      <c r="F340" s="627">
        <v>81.0</v>
      </c>
      <c r="G340" s="197">
        <f t="shared" si="89"/>
        <v>-121.17</v>
      </c>
      <c r="H340" s="739"/>
      <c r="I340" s="504"/>
      <c r="J340" s="505"/>
      <c r="K340" s="504"/>
      <c r="L340" s="505"/>
    </row>
    <row r="341">
      <c r="A341" s="185"/>
      <c r="B341" s="626">
        <v>52138.0</v>
      </c>
      <c r="C341" s="622">
        <v>2.0</v>
      </c>
      <c r="D341" s="623">
        <v>0.5729166666666666</v>
      </c>
      <c r="E341" s="626" t="s">
        <v>130</v>
      </c>
      <c r="F341" s="627">
        <v>63.0</v>
      </c>
      <c r="G341" s="197">
        <f t="shared" si="89"/>
        <v>-40.17</v>
      </c>
      <c r="H341" s="740">
        <v>1.0</v>
      </c>
      <c r="I341" s="504"/>
      <c r="J341" s="505"/>
      <c r="K341" s="504"/>
      <c r="L341" s="505"/>
    </row>
    <row r="342">
      <c r="A342" s="185"/>
      <c r="B342" s="626"/>
      <c r="C342" s="622"/>
      <c r="D342" s="623"/>
      <c r="E342" s="626"/>
      <c r="F342" s="658">
        <f>SUM(F338:F341)</f>
        <v>658</v>
      </c>
      <c r="G342" s="323">
        <f t="shared" si="89"/>
        <v>22.83</v>
      </c>
      <c r="H342" s="739"/>
      <c r="I342" s="524">
        <f t="shared" ref="I342:J342" si="90">I326+F342</f>
        <v>21415</v>
      </c>
      <c r="J342" s="514">
        <f t="shared" si="90"/>
        <v>6171.02</v>
      </c>
      <c r="K342" s="504"/>
      <c r="L342" s="505"/>
    </row>
    <row r="343">
      <c r="A343" s="185"/>
      <c r="B343" s="626"/>
      <c r="C343" s="622"/>
      <c r="D343" s="643"/>
      <c r="E343" s="644"/>
      <c r="F343" s="672"/>
      <c r="G343" s="199"/>
      <c r="H343" s="739"/>
      <c r="I343" s="504"/>
      <c r="J343" s="505"/>
      <c r="K343" s="504"/>
      <c r="L343" s="505"/>
    </row>
    <row r="344">
      <c r="A344" s="185"/>
      <c r="B344" s="644"/>
      <c r="C344" s="642"/>
      <c r="D344" s="643"/>
      <c r="E344" s="644"/>
      <c r="F344" s="672"/>
      <c r="G344" s="197"/>
      <c r="H344" s="739"/>
      <c r="I344" s="504"/>
      <c r="J344" s="505"/>
      <c r="K344" s="504"/>
      <c r="L344" s="505"/>
    </row>
    <row r="345">
      <c r="A345" s="185"/>
      <c r="B345" s="644"/>
      <c r="C345" s="642"/>
      <c r="D345" s="643"/>
      <c r="E345" s="644"/>
      <c r="F345" s="672"/>
      <c r="G345" s="197"/>
      <c r="H345" s="762"/>
      <c r="I345" s="504"/>
      <c r="J345" s="505"/>
      <c r="K345" s="504"/>
      <c r="L345" s="505"/>
    </row>
    <row r="346">
      <c r="A346" s="185"/>
      <c r="B346" s="348">
        <v>44655.0</v>
      </c>
      <c r="C346" s="668">
        <v>7.0</v>
      </c>
      <c r="D346" s="710">
        <v>0.16666666666666666</v>
      </c>
      <c r="E346" s="670" t="s">
        <v>436</v>
      </c>
      <c r="F346" s="763">
        <v>300.0</v>
      </c>
      <c r="G346" s="58">
        <v>-635.17</v>
      </c>
      <c r="H346" s="731"/>
      <c r="I346" s="504"/>
      <c r="J346" s="505"/>
      <c r="K346" s="504"/>
      <c r="L346" s="505"/>
    </row>
    <row r="347">
      <c r="A347" s="185"/>
      <c r="B347" s="626">
        <v>53629.0</v>
      </c>
      <c r="C347" s="622">
        <v>2.0</v>
      </c>
      <c r="D347" s="623">
        <v>0.2916666666666667</v>
      </c>
      <c r="E347" s="626" t="s">
        <v>436</v>
      </c>
      <c r="F347" s="761">
        <v>77.0</v>
      </c>
      <c r="G347" s="58">
        <f t="shared" ref="G347:G352" si="91">G346+F346</f>
        <v>-335.17</v>
      </c>
      <c r="H347" s="731"/>
      <c r="I347" s="504"/>
      <c r="J347" s="505"/>
      <c r="K347" s="504"/>
      <c r="L347" s="505"/>
    </row>
    <row r="348">
      <c r="A348" s="185"/>
      <c r="B348" s="626">
        <v>52038.0</v>
      </c>
      <c r="C348" s="622">
        <v>2.0</v>
      </c>
      <c r="D348" s="623">
        <v>0.3111111111111111</v>
      </c>
      <c r="E348" s="626" t="s">
        <v>148</v>
      </c>
      <c r="F348" s="761">
        <v>77.0</v>
      </c>
      <c r="G348" s="58">
        <f t="shared" si="91"/>
        <v>-258.17</v>
      </c>
      <c r="H348" s="372"/>
      <c r="I348" s="504"/>
      <c r="J348" s="505"/>
      <c r="K348" s="504"/>
      <c r="L348" s="505"/>
    </row>
    <row r="349">
      <c r="A349" s="185"/>
      <c r="B349" s="626" t="s">
        <v>602</v>
      </c>
      <c r="C349" s="622">
        <v>4.0</v>
      </c>
      <c r="D349" s="623">
        <v>0.4270833333333333</v>
      </c>
      <c r="E349" s="626" t="s">
        <v>603</v>
      </c>
      <c r="F349" s="761">
        <f>44+40</f>
        <v>84</v>
      </c>
      <c r="G349" s="58">
        <f t="shared" si="91"/>
        <v>-181.17</v>
      </c>
      <c r="H349" s="731"/>
      <c r="I349" s="504"/>
      <c r="J349" s="505"/>
      <c r="K349" s="504"/>
      <c r="L349" s="505"/>
    </row>
    <row r="350">
      <c r="A350" s="185"/>
      <c r="B350" s="626">
        <v>54725.0</v>
      </c>
      <c r="C350" s="622">
        <v>2.0</v>
      </c>
      <c r="D350" s="623">
        <v>0.5034722222222222</v>
      </c>
      <c r="E350" s="626" t="s">
        <v>576</v>
      </c>
      <c r="F350" s="761">
        <v>77.0</v>
      </c>
      <c r="G350" s="58">
        <f t="shared" si="91"/>
        <v>-97.17</v>
      </c>
      <c r="H350" s="731"/>
      <c r="I350" s="504"/>
      <c r="J350" s="505"/>
      <c r="K350" s="504"/>
      <c r="L350" s="505"/>
    </row>
    <row r="351">
      <c r="A351" s="185"/>
      <c r="B351" s="626">
        <v>45554.0</v>
      </c>
      <c r="C351" s="622">
        <v>2.0</v>
      </c>
      <c r="D351" s="623">
        <v>0.5833333333333334</v>
      </c>
      <c r="E351" s="626" t="s">
        <v>604</v>
      </c>
      <c r="F351" s="761">
        <v>44.0</v>
      </c>
      <c r="G351" s="58">
        <f t="shared" si="91"/>
        <v>-20.17</v>
      </c>
      <c r="H351" s="732"/>
      <c r="I351" s="504"/>
      <c r="J351" s="505"/>
      <c r="K351" s="504"/>
      <c r="L351" s="505"/>
    </row>
    <row r="352">
      <c r="A352" s="185"/>
      <c r="B352" s="626"/>
      <c r="C352" s="622"/>
      <c r="D352" s="623"/>
      <c r="E352" s="626"/>
      <c r="F352" s="658">
        <f>SUM(F346:F351)</f>
        <v>659</v>
      </c>
      <c r="G352" s="320">
        <f t="shared" si="91"/>
        <v>23.83</v>
      </c>
      <c r="H352" s="740">
        <v>2.0</v>
      </c>
      <c r="I352" s="504"/>
      <c r="J352" s="505"/>
      <c r="K352" s="524">
        <f t="shared" ref="K352:L352" si="92">K333+F352</f>
        <v>21198</v>
      </c>
      <c r="L352" s="514">
        <f t="shared" si="92"/>
        <v>6089.46</v>
      </c>
    </row>
    <row r="353">
      <c r="A353" s="185"/>
      <c r="B353" s="161"/>
      <c r="C353" s="622"/>
      <c r="D353" s="623"/>
      <c r="E353" s="626"/>
      <c r="F353" s="627"/>
      <c r="G353" s="170"/>
      <c r="H353" s="739"/>
      <c r="I353" s="504"/>
      <c r="J353" s="505"/>
      <c r="K353" s="504"/>
      <c r="L353" s="505"/>
    </row>
    <row r="354">
      <c r="A354" s="185"/>
      <c r="B354" s="626"/>
      <c r="C354" s="622"/>
      <c r="D354" s="623"/>
      <c r="E354" s="626"/>
      <c r="F354" s="658"/>
      <c r="G354" s="170"/>
      <c r="H354" s="739"/>
      <c r="I354" s="504"/>
      <c r="J354" s="505"/>
      <c r="K354" s="504"/>
      <c r="L354" s="505"/>
    </row>
    <row r="355">
      <c r="A355" s="200"/>
      <c r="B355" s="650"/>
      <c r="C355" s="660"/>
      <c r="D355" s="661"/>
      <c r="E355" s="663"/>
      <c r="F355" s="664"/>
      <c r="G355" s="246"/>
      <c r="H355" s="742"/>
      <c r="I355" s="519"/>
      <c r="J355" s="520"/>
      <c r="K355" s="519"/>
      <c r="L355" s="520"/>
    </row>
    <row r="356">
      <c r="A356" s="316">
        <v>45833.0</v>
      </c>
      <c r="B356" s="666">
        <v>55179.0</v>
      </c>
      <c r="C356" s="653">
        <v>6.0</v>
      </c>
      <c r="D356" s="665">
        <v>0.1875</v>
      </c>
      <c r="E356" s="666" t="s">
        <v>359</v>
      </c>
      <c r="F356" s="656">
        <v>362.0</v>
      </c>
      <c r="G356" s="30">
        <v>-635.17</v>
      </c>
      <c r="H356" s="738"/>
      <c r="I356" s="504"/>
      <c r="J356" s="505"/>
      <c r="K356" s="504"/>
      <c r="L356" s="505"/>
    </row>
    <row r="357">
      <c r="A357" s="185"/>
      <c r="B357" s="626">
        <v>53038.0</v>
      </c>
      <c r="C357" s="622">
        <v>3.0</v>
      </c>
      <c r="D357" s="623">
        <v>0.20833333333333334</v>
      </c>
      <c r="E357" s="626" t="s">
        <v>438</v>
      </c>
      <c r="F357" s="627">
        <v>77.0</v>
      </c>
      <c r="G357" s="197">
        <f t="shared" ref="G357:G361" si="93">G356+F356</f>
        <v>-273.17</v>
      </c>
      <c r="H357" s="739"/>
      <c r="I357" s="504"/>
      <c r="J357" s="505"/>
      <c r="K357" s="504"/>
      <c r="L357" s="505"/>
    </row>
    <row r="358">
      <c r="A358" s="185"/>
      <c r="B358" s="626">
        <v>55149.0</v>
      </c>
      <c r="C358" s="622">
        <v>1.0</v>
      </c>
      <c r="D358" s="623">
        <v>0.3402777777777778</v>
      </c>
      <c r="E358" s="626" t="s">
        <v>55</v>
      </c>
      <c r="F358" s="627">
        <v>103.0</v>
      </c>
      <c r="G358" s="197">
        <f t="shared" si="93"/>
        <v>-196.17</v>
      </c>
      <c r="H358" s="739"/>
      <c r="I358" s="504"/>
      <c r="J358" s="505"/>
      <c r="K358" s="504"/>
      <c r="L358" s="505"/>
    </row>
    <row r="359">
      <c r="A359" s="185"/>
      <c r="B359" s="626">
        <v>54164.0</v>
      </c>
      <c r="C359" s="622">
        <v>2.0</v>
      </c>
      <c r="D359" s="623">
        <v>0.5</v>
      </c>
      <c r="E359" s="626" t="s">
        <v>359</v>
      </c>
      <c r="F359" s="627">
        <v>103.0</v>
      </c>
      <c r="G359" s="197">
        <f t="shared" si="93"/>
        <v>-93.17</v>
      </c>
      <c r="H359" s="740">
        <v>1.0</v>
      </c>
      <c r="I359" s="504"/>
      <c r="J359" s="505"/>
      <c r="K359" s="504"/>
      <c r="L359" s="505"/>
    </row>
    <row r="360">
      <c r="A360" s="185"/>
      <c r="B360" s="626" t="s">
        <v>605</v>
      </c>
      <c r="C360" s="622">
        <v>5.0</v>
      </c>
      <c r="D360" s="623">
        <v>0.5868055555555556</v>
      </c>
      <c r="E360" s="626" t="s">
        <v>52</v>
      </c>
      <c r="F360" s="627">
        <v>80.0</v>
      </c>
      <c r="G360" s="197">
        <f t="shared" si="93"/>
        <v>9.83</v>
      </c>
      <c r="H360" s="739"/>
      <c r="I360" s="504"/>
      <c r="J360" s="505"/>
      <c r="K360" s="504"/>
      <c r="L360" s="505"/>
    </row>
    <row r="361">
      <c r="A361" s="185"/>
      <c r="B361" s="626"/>
      <c r="C361" s="622"/>
      <c r="D361" s="643"/>
      <c r="E361" s="644"/>
      <c r="F361" s="645">
        <f>SUM(F356:F360)</f>
        <v>725</v>
      </c>
      <c r="G361" s="323">
        <f t="shared" si="93"/>
        <v>89.83</v>
      </c>
      <c r="H361" s="739"/>
      <c r="I361" s="524">
        <f t="shared" ref="I361:J361" si="94">I342+F361</f>
        <v>22140</v>
      </c>
      <c r="J361" s="514">
        <f t="shared" si="94"/>
        <v>6260.85</v>
      </c>
      <c r="K361" s="504"/>
      <c r="L361" s="505"/>
    </row>
    <row r="362">
      <c r="A362" s="185"/>
      <c r="B362" s="644"/>
      <c r="C362" s="642"/>
      <c r="D362" s="643"/>
      <c r="E362" s="644"/>
      <c r="F362" s="672"/>
      <c r="G362" s="197"/>
      <c r="H362" s="739"/>
      <c r="I362" s="504"/>
      <c r="J362" s="505"/>
      <c r="K362" s="504"/>
      <c r="L362" s="505"/>
    </row>
    <row r="363">
      <c r="A363" s="185"/>
      <c r="B363" s="644"/>
      <c r="C363" s="642"/>
      <c r="D363" s="643"/>
      <c r="E363" s="644"/>
      <c r="F363" s="672"/>
      <c r="G363" s="197"/>
      <c r="H363" s="739"/>
      <c r="I363" s="504"/>
      <c r="J363" s="505"/>
      <c r="K363" s="504"/>
      <c r="L363" s="505"/>
    </row>
    <row r="364">
      <c r="A364" s="185"/>
      <c r="B364" s="161">
        <v>54552.0</v>
      </c>
      <c r="C364" s="622">
        <v>7.0</v>
      </c>
      <c r="D364" s="623">
        <v>0.5729166666666666</v>
      </c>
      <c r="E364" s="626" t="s">
        <v>28</v>
      </c>
      <c r="F364" s="627">
        <v>310.0</v>
      </c>
      <c r="G364" s="30">
        <v>-635.17</v>
      </c>
      <c r="H364" s="741"/>
      <c r="I364" s="504"/>
      <c r="J364" s="505"/>
      <c r="K364" s="504"/>
      <c r="L364" s="505"/>
    </row>
    <row r="365">
      <c r="A365" s="185"/>
      <c r="B365" s="626">
        <v>52707.0</v>
      </c>
      <c r="C365" s="622">
        <v>4.0</v>
      </c>
      <c r="D365" s="623">
        <v>0.6284722222222222</v>
      </c>
      <c r="E365" s="626" t="s">
        <v>606</v>
      </c>
      <c r="F365" s="627">
        <v>88.0</v>
      </c>
      <c r="G365" s="170">
        <f t="shared" ref="G365:G368" si="95">G364+F364</f>
        <v>-325.17</v>
      </c>
      <c r="H365" s="739"/>
      <c r="I365" s="504"/>
      <c r="J365" s="505"/>
      <c r="K365" s="504"/>
      <c r="L365" s="505"/>
    </row>
    <row r="366">
      <c r="A366" s="185"/>
      <c r="B366" s="626">
        <v>54281.0</v>
      </c>
      <c r="C366" s="622">
        <v>4.0</v>
      </c>
      <c r="D366" s="623">
        <v>0.7291666666666666</v>
      </c>
      <c r="E366" s="626" t="s">
        <v>26</v>
      </c>
      <c r="F366" s="627">
        <f>77*2</f>
        <v>154</v>
      </c>
      <c r="G366" s="170">
        <f t="shared" si="95"/>
        <v>-237.17</v>
      </c>
      <c r="H366" s="739"/>
      <c r="I366" s="504"/>
      <c r="J366" s="505"/>
      <c r="K366" s="504"/>
      <c r="L366" s="505"/>
    </row>
    <row r="367">
      <c r="A367" s="185"/>
      <c r="B367" s="626">
        <v>54517.0</v>
      </c>
      <c r="C367" s="622">
        <v>11.0</v>
      </c>
      <c r="D367" s="623">
        <v>0.8958333333333334</v>
      </c>
      <c r="E367" s="626" t="s">
        <v>26</v>
      </c>
      <c r="F367" s="627">
        <v>310.0</v>
      </c>
      <c r="G367" s="170">
        <f t="shared" si="95"/>
        <v>-83.17</v>
      </c>
      <c r="H367" s="739"/>
      <c r="I367" s="504"/>
      <c r="J367" s="505"/>
      <c r="K367" s="504"/>
      <c r="L367" s="505"/>
    </row>
    <row r="368">
      <c r="A368" s="185"/>
      <c r="B368" s="626"/>
      <c r="C368" s="622"/>
      <c r="D368" s="623"/>
      <c r="E368" s="626"/>
      <c r="F368" s="658">
        <f>SUM(F364:F367)</f>
        <v>862</v>
      </c>
      <c r="G368" s="472">
        <f t="shared" si="95"/>
        <v>226.83</v>
      </c>
      <c r="H368" s="740">
        <v>2.0</v>
      </c>
      <c r="I368" s="504"/>
      <c r="J368" s="505"/>
      <c r="K368" s="524">
        <f t="shared" ref="K368:L368" si="96">K352+F368</f>
        <v>22060</v>
      </c>
      <c r="L368" s="514">
        <f t="shared" si="96"/>
        <v>6316.29</v>
      </c>
    </row>
    <row r="369">
      <c r="A369" s="185"/>
      <c r="B369" s="626"/>
      <c r="C369" s="622"/>
      <c r="D369" s="623"/>
      <c r="E369" s="626"/>
      <c r="F369" s="627"/>
      <c r="G369" s="170"/>
      <c r="H369" s="739"/>
      <c r="I369" s="504"/>
      <c r="J369" s="505"/>
      <c r="K369" s="504"/>
      <c r="L369" s="505"/>
    </row>
    <row r="370">
      <c r="A370" s="185"/>
      <c r="B370" s="626"/>
      <c r="C370" s="622"/>
      <c r="D370" s="623"/>
      <c r="E370" s="626"/>
      <c r="F370" s="658"/>
      <c r="G370" s="170"/>
      <c r="H370" s="739"/>
      <c r="I370" s="504"/>
      <c r="J370" s="505"/>
      <c r="K370" s="504"/>
      <c r="L370" s="505"/>
    </row>
    <row r="371">
      <c r="A371" s="200"/>
      <c r="B371" s="650"/>
      <c r="C371" s="660"/>
      <c r="D371" s="661"/>
      <c r="E371" s="663"/>
      <c r="F371" s="664"/>
      <c r="G371" s="246"/>
      <c r="H371" s="742"/>
      <c r="I371" s="519"/>
      <c r="J371" s="520"/>
      <c r="K371" s="519"/>
      <c r="L371" s="520"/>
    </row>
    <row r="372">
      <c r="A372" s="316">
        <v>45834.0</v>
      </c>
      <c r="B372" s="666">
        <v>47162.0</v>
      </c>
      <c r="C372" s="653">
        <v>5.0</v>
      </c>
      <c r="D372" s="654">
        <v>0.2881944444444444</v>
      </c>
      <c r="E372" s="666" t="s">
        <v>16</v>
      </c>
      <c r="F372" s="656">
        <f>77*2</f>
        <v>154</v>
      </c>
      <c r="G372" s="30">
        <v>-635.17</v>
      </c>
      <c r="H372" s="738"/>
      <c r="I372" s="504"/>
      <c r="J372" s="505"/>
      <c r="K372" s="504"/>
      <c r="L372" s="505"/>
    </row>
    <row r="373">
      <c r="A373" s="185"/>
      <c r="B373" s="626">
        <v>54807.0</v>
      </c>
      <c r="C373" s="622">
        <v>2.0</v>
      </c>
      <c r="D373" s="623">
        <v>0.3958333333333333</v>
      </c>
      <c r="E373" s="626" t="s">
        <v>607</v>
      </c>
      <c r="F373" s="627">
        <v>170.0</v>
      </c>
      <c r="G373" s="58">
        <f t="shared" ref="G373:G376" si="97">G372+F372</f>
        <v>-481.17</v>
      </c>
      <c r="H373" s="739"/>
      <c r="I373" s="504"/>
      <c r="J373" s="505"/>
      <c r="K373" s="504"/>
      <c r="L373" s="505"/>
    </row>
    <row r="374">
      <c r="A374" s="185"/>
      <c r="B374" s="626">
        <v>53597.0</v>
      </c>
      <c r="C374" s="622">
        <v>3.0</v>
      </c>
      <c r="D374" s="623">
        <v>0.5833333333333334</v>
      </c>
      <c r="E374" s="626" t="s">
        <v>608</v>
      </c>
      <c r="F374" s="627">
        <v>44.0</v>
      </c>
      <c r="G374" s="58">
        <f t="shared" si="97"/>
        <v>-311.17</v>
      </c>
      <c r="H374" s="739"/>
      <c r="I374" s="504"/>
      <c r="J374" s="505"/>
      <c r="K374" s="504"/>
      <c r="L374" s="505"/>
    </row>
    <row r="375">
      <c r="A375" s="185"/>
      <c r="B375" s="626">
        <v>54051.0</v>
      </c>
      <c r="C375" s="622">
        <v>6.0</v>
      </c>
      <c r="D375" s="623">
        <v>0.71875</v>
      </c>
      <c r="E375" s="626" t="s">
        <v>28</v>
      </c>
      <c r="F375" s="627">
        <v>310.0</v>
      </c>
      <c r="G375" s="58">
        <f t="shared" si="97"/>
        <v>-267.17</v>
      </c>
      <c r="H375" s="739"/>
      <c r="I375" s="504"/>
      <c r="J375" s="505"/>
      <c r="K375" s="504"/>
      <c r="L375" s="505"/>
    </row>
    <row r="376">
      <c r="A376" s="185"/>
      <c r="B376" s="626"/>
      <c r="C376" s="622"/>
      <c r="D376" s="623"/>
      <c r="E376" s="626"/>
      <c r="F376" s="658">
        <f>SUM(F372:F375)</f>
        <v>678</v>
      </c>
      <c r="G376" s="828">
        <f t="shared" si="97"/>
        <v>42.83</v>
      </c>
      <c r="H376" s="740">
        <v>1.0</v>
      </c>
      <c r="I376" s="524">
        <f t="shared" ref="I376:J376" si="98">I361+F376</f>
        <v>22818</v>
      </c>
      <c r="J376" s="514">
        <f t="shared" si="98"/>
        <v>6303.68</v>
      </c>
      <c r="K376" s="504"/>
      <c r="L376" s="505"/>
    </row>
    <row r="377">
      <c r="A377" s="185"/>
      <c r="B377" s="626"/>
      <c r="C377" s="622"/>
      <c r="D377" s="623"/>
      <c r="E377" s="626"/>
      <c r="F377" s="658"/>
      <c r="G377" s="58"/>
      <c r="H377" s="739"/>
      <c r="I377" s="504"/>
      <c r="J377" s="505"/>
      <c r="K377" s="504"/>
      <c r="L377" s="505"/>
    </row>
    <row r="378">
      <c r="A378" s="185"/>
      <c r="B378" s="626"/>
      <c r="C378" s="622"/>
      <c r="D378" s="643"/>
      <c r="E378" s="644"/>
      <c r="F378" s="672"/>
      <c r="G378" s="197"/>
      <c r="H378" s="739"/>
      <c r="I378" s="504"/>
      <c r="J378" s="505"/>
      <c r="K378" s="504"/>
      <c r="L378" s="505"/>
    </row>
    <row r="379">
      <c r="A379" s="185"/>
      <c r="B379" s="644"/>
      <c r="C379" s="642"/>
      <c r="D379" s="643"/>
      <c r="E379" s="644"/>
      <c r="F379" s="672"/>
      <c r="G379" s="197"/>
      <c r="H379" s="739"/>
      <c r="I379" s="504"/>
      <c r="J379" s="505"/>
      <c r="K379" s="504"/>
      <c r="L379" s="505"/>
    </row>
    <row r="380">
      <c r="A380" s="185"/>
      <c r="B380" s="644"/>
      <c r="C380" s="642"/>
      <c r="D380" s="643"/>
      <c r="E380" s="644"/>
      <c r="F380" s="672"/>
      <c r="G380" s="197"/>
      <c r="H380" s="739"/>
      <c r="I380" s="504"/>
      <c r="J380" s="505"/>
      <c r="K380" s="504"/>
      <c r="L380" s="505"/>
    </row>
    <row r="381">
      <c r="A381" s="185"/>
      <c r="B381" s="161">
        <v>52545.0</v>
      </c>
      <c r="C381" s="622">
        <v>1.0</v>
      </c>
      <c r="D381" s="623">
        <v>0.3020833333333333</v>
      </c>
      <c r="E381" s="626" t="s">
        <v>28</v>
      </c>
      <c r="F381" s="627">
        <v>77.0</v>
      </c>
      <c r="G381" s="58">
        <v>-635.17</v>
      </c>
      <c r="H381" s="741"/>
      <c r="I381" s="504"/>
      <c r="J381" s="505"/>
      <c r="K381" s="504"/>
      <c r="L381" s="505"/>
    </row>
    <row r="382">
      <c r="A382" s="185"/>
      <c r="B382" s="626" t="s">
        <v>609</v>
      </c>
      <c r="C382" s="622">
        <v>11.0</v>
      </c>
      <c r="D382" s="623">
        <v>0.3958333333333333</v>
      </c>
      <c r="E382" s="626" t="s">
        <v>610</v>
      </c>
      <c r="F382" s="627">
        <v>509.0</v>
      </c>
      <c r="G382" s="197">
        <f t="shared" ref="G382:G384" si="99">G381+F381</f>
        <v>-558.17</v>
      </c>
      <c r="H382" s="739"/>
      <c r="I382" s="504"/>
      <c r="J382" s="505"/>
      <c r="K382" s="504"/>
      <c r="L382" s="505"/>
    </row>
    <row r="383">
      <c r="A383" s="185"/>
      <c r="B383" s="626">
        <v>54773.0</v>
      </c>
      <c r="C383" s="622">
        <v>2.0</v>
      </c>
      <c r="D383" s="623">
        <v>0.6979166666666666</v>
      </c>
      <c r="E383" s="626" t="s">
        <v>21</v>
      </c>
      <c r="F383" s="627">
        <v>77.0</v>
      </c>
      <c r="G383" s="170">
        <f t="shared" si="99"/>
        <v>-49.17</v>
      </c>
      <c r="H383" s="739"/>
      <c r="I383" s="504"/>
      <c r="J383" s="505"/>
      <c r="K383" s="504"/>
      <c r="L383" s="505"/>
    </row>
    <row r="384">
      <c r="A384" s="185"/>
      <c r="B384" s="626"/>
      <c r="C384" s="622"/>
      <c r="D384" s="623"/>
      <c r="E384" s="723" t="s">
        <v>611</v>
      </c>
      <c r="F384" s="658">
        <f>SUM(F381:F383)</f>
        <v>663</v>
      </c>
      <c r="G384" s="472">
        <f t="shared" si="99"/>
        <v>27.83</v>
      </c>
      <c r="H384" s="739"/>
      <c r="I384" s="504"/>
      <c r="J384" s="505"/>
      <c r="K384" s="524">
        <f t="shared" ref="K384:L384" si="100">K368+F384</f>
        <v>22723</v>
      </c>
      <c r="L384" s="514">
        <f t="shared" si="100"/>
        <v>6344.12</v>
      </c>
    </row>
    <row r="385">
      <c r="A385" s="185"/>
      <c r="B385" s="626"/>
      <c r="C385" s="622"/>
      <c r="D385" s="623"/>
      <c r="E385" s="626"/>
      <c r="F385" s="627"/>
      <c r="G385" s="191"/>
      <c r="H385" s="740">
        <v>2.0</v>
      </c>
      <c r="I385" s="504"/>
      <c r="J385" s="505"/>
      <c r="K385" s="504"/>
      <c r="L385" s="505"/>
    </row>
    <row r="386">
      <c r="A386" s="185"/>
      <c r="B386" s="626"/>
      <c r="C386" s="622"/>
      <c r="D386" s="623"/>
      <c r="E386" s="626"/>
      <c r="F386" s="627"/>
      <c r="G386" s="170"/>
      <c r="H386" s="739"/>
      <c r="I386" s="504"/>
      <c r="J386" s="505"/>
      <c r="K386" s="504"/>
      <c r="L386" s="505"/>
    </row>
    <row r="387">
      <c r="A387" s="185"/>
      <c r="B387" s="626"/>
      <c r="C387" s="622"/>
      <c r="D387" s="623"/>
      <c r="E387" s="626"/>
      <c r="F387" s="658"/>
      <c r="G387" s="170"/>
      <c r="H387" s="739"/>
      <c r="I387" s="504"/>
      <c r="J387" s="505"/>
      <c r="K387" s="504"/>
      <c r="L387" s="505"/>
    </row>
    <row r="388">
      <c r="A388" s="200"/>
      <c r="B388" s="650"/>
      <c r="C388" s="660"/>
      <c r="D388" s="661"/>
      <c r="E388" s="663"/>
      <c r="F388" s="664"/>
      <c r="G388" s="246"/>
      <c r="H388" s="742"/>
      <c r="I388" s="519"/>
      <c r="J388" s="520"/>
      <c r="K388" s="519"/>
      <c r="L388" s="520"/>
    </row>
    <row r="389">
      <c r="A389" s="316">
        <v>45835.0</v>
      </c>
      <c r="B389" s="161">
        <v>53639.0</v>
      </c>
      <c r="C389" s="622">
        <v>5.0</v>
      </c>
      <c r="D389" s="623">
        <v>0.3125</v>
      </c>
      <c r="E389" s="666" t="s">
        <v>20</v>
      </c>
      <c r="F389" s="656">
        <v>362.0</v>
      </c>
      <c r="G389" s="30">
        <v>-635.17</v>
      </c>
      <c r="H389" s="738"/>
      <c r="I389" s="504"/>
      <c r="J389" s="505"/>
      <c r="K389" s="504"/>
      <c r="L389" s="505"/>
    </row>
    <row r="390">
      <c r="A390" s="185"/>
      <c r="B390" s="626">
        <v>54441.0</v>
      </c>
      <c r="C390" s="622">
        <v>2.0</v>
      </c>
      <c r="D390" s="623">
        <v>0.4791666666666667</v>
      </c>
      <c r="E390" s="626" t="s">
        <v>26</v>
      </c>
      <c r="F390" s="627">
        <v>77.0</v>
      </c>
      <c r="G390" s="58">
        <f t="shared" ref="G390:G394" si="101">G389+F389</f>
        <v>-273.17</v>
      </c>
      <c r="H390" s="739"/>
      <c r="I390" s="504"/>
      <c r="J390" s="505"/>
      <c r="K390" s="504"/>
      <c r="L390" s="505"/>
    </row>
    <row r="391">
      <c r="A391" s="185"/>
      <c r="B391" s="626">
        <v>54113.0</v>
      </c>
      <c r="C391" s="622">
        <v>2.0</v>
      </c>
      <c r="D391" s="623">
        <v>0.5173611111111112</v>
      </c>
      <c r="E391" s="626" t="s">
        <v>443</v>
      </c>
      <c r="F391" s="627">
        <v>103.0</v>
      </c>
      <c r="G391" s="58">
        <f t="shared" si="101"/>
        <v>-196.17</v>
      </c>
      <c r="H391" s="740"/>
      <c r="I391" s="504"/>
      <c r="J391" s="505"/>
      <c r="K391" s="504"/>
      <c r="L391" s="505"/>
    </row>
    <row r="392">
      <c r="A392" s="185"/>
      <c r="B392" s="626">
        <v>52829.0</v>
      </c>
      <c r="C392" s="622">
        <v>3.0</v>
      </c>
      <c r="D392" s="646">
        <v>0.6388888888888888</v>
      </c>
      <c r="E392" s="626" t="s">
        <v>612</v>
      </c>
      <c r="F392" s="627">
        <v>44.0</v>
      </c>
      <c r="G392" s="58">
        <f t="shared" si="101"/>
        <v>-93.17</v>
      </c>
      <c r="H392" s="740">
        <v>1.0</v>
      </c>
      <c r="I392" s="504"/>
      <c r="J392" s="505"/>
      <c r="K392" s="504"/>
      <c r="L392" s="505"/>
    </row>
    <row r="393">
      <c r="A393" s="185"/>
      <c r="B393" s="626">
        <v>54802.0</v>
      </c>
      <c r="C393" s="622">
        <v>2.0</v>
      </c>
      <c r="D393" s="646">
        <v>0.7361111111111112</v>
      </c>
      <c r="E393" s="626" t="s">
        <v>170</v>
      </c>
      <c r="F393" s="627">
        <v>63.0</v>
      </c>
      <c r="G393" s="58">
        <f t="shared" si="101"/>
        <v>-49.17</v>
      </c>
      <c r="H393" s="739"/>
      <c r="I393" s="504"/>
      <c r="J393" s="505"/>
      <c r="K393" s="504"/>
      <c r="L393" s="505"/>
    </row>
    <row r="394">
      <c r="A394" s="185"/>
      <c r="B394" s="626"/>
      <c r="C394" s="622"/>
      <c r="D394" s="643"/>
      <c r="E394" s="644"/>
      <c r="F394" s="645">
        <f>SUM(F389:F393)</f>
        <v>649</v>
      </c>
      <c r="G394" s="323">
        <f t="shared" si="101"/>
        <v>13.83</v>
      </c>
      <c r="H394" s="739"/>
      <c r="I394" s="524">
        <f t="shared" ref="I394:J394" si="102">I376+F394</f>
        <v>23467</v>
      </c>
      <c r="J394" s="514">
        <f t="shared" si="102"/>
        <v>6317.51</v>
      </c>
      <c r="K394" s="504"/>
      <c r="L394" s="505"/>
    </row>
    <row r="395">
      <c r="A395" s="185"/>
      <c r="B395" s="644"/>
      <c r="C395" s="642"/>
      <c r="D395" s="643"/>
      <c r="E395" s="644"/>
      <c r="F395" s="672"/>
      <c r="G395" s="197"/>
      <c r="H395" s="739"/>
      <c r="I395" s="504"/>
      <c r="J395" s="505"/>
      <c r="K395" s="504"/>
      <c r="L395" s="505"/>
    </row>
    <row r="396">
      <c r="A396" s="185"/>
      <c r="B396" s="644"/>
      <c r="C396" s="642"/>
      <c r="D396" s="643"/>
      <c r="E396" s="644"/>
      <c r="F396" s="672"/>
      <c r="G396" s="197"/>
      <c r="H396" s="739"/>
      <c r="I396" s="504"/>
      <c r="J396" s="505"/>
      <c r="K396" s="504"/>
      <c r="L396" s="505"/>
    </row>
    <row r="397">
      <c r="A397" s="185"/>
      <c r="B397" s="626">
        <v>54346.0</v>
      </c>
      <c r="C397" s="622">
        <v>6.0</v>
      </c>
      <c r="D397" s="623">
        <v>0.3333333333333333</v>
      </c>
      <c r="E397" s="626" t="s">
        <v>20</v>
      </c>
      <c r="F397" s="627">
        <v>362.0</v>
      </c>
      <c r="G397" s="58">
        <v>-635.17</v>
      </c>
      <c r="H397" s="741"/>
      <c r="I397" s="504"/>
      <c r="J397" s="505"/>
      <c r="K397" s="504"/>
      <c r="L397" s="505"/>
    </row>
    <row r="398">
      <c r="A398" s="185"/>
      <c r="B398" s="626">
        <v>47633.0</v>
      </c>
      <c r="C398" s="622">
        <v>6.0</v>
      </c>
      <c r="D398" s="623">
        <v>0.4652777777777778</v>
      </c>
      <c r="E398" s="626" t="s">
        <v>170</v>
      </c>
      <c r="F398" s="627">
        <v>126.0</v>
      </c>
      <c r="G398" s="170">
        <f t="shared" ref="G398:G400" si="103">G397+F397</f>
        <v>-273.17</v>
      </c>
      <c r="H398" s="739"/>
      <c r="I398" s="504"/>
      <c r="J398" s="505"/>
      <c r="K398" s="504"/>
      <c r="L398" s="505"/>
    </row>
    <row r="399">
      <c r="A399" s="185"/>
      <c r="B399" s="626">
        <v>54759.0</v>
      </c>
      <c r="C399" s="622">
        <v>4.0</v>
      </c>
      <c r="D399" s="623">
        <v>0.5763888888888888</v>
      </c>
      <c r="E399" s="626" t="s">
        <v>26</v>
      </c>
      <c r="F399" s="627">
        <f>77*2</f>
        <v>154</v>
      </c>
      <c r="G399" s="170">
        <f t="shared" si="103"/>
        <v>-147.17</v>
      </c>
      <c r="H399" s="739"/>
      <c r="I399" s="504"/>
      <c r="J399" s="505"/>
      <c r="K399" s="504"/>
      <c r="L399" s="505"/>
    </row>
    <row r="400">
      <c r="A400" s="185"/>
      <c r="B400" s="626"/>
      <c r="C400" s="622"/>
      <c r="D400" s="623"/>
      <c r="E400" s="626"/>
      <c r="F400" s="304">
        <f>SUM(F397:F399)</f>
        <v>642</v>
      </c>
      <c r="G400" s="472">
        <f t="shared" si="103"/>
        <v>6.83</v>
      </c>
      <c r="H400" s="739"/>
      <c r="I400" s="504"/>
      <c r="J400" s="505"/>
      <c r="K400" s="504"/>
      <c r="L400" s="505"/>
    </row>
    <row r="401">
      <c r="A401" s="185"/>
      <c r="B401" s="626"/>
      <c r="C401" s="622"/>
      <c r="D401" s="623"/>
      <c r="E401" s="626"/>
      <c r="F401" s="627"/>
      <c r="G401" s="170"/>
      <c r="H401" s="739"/>
      <c r="I401" s="504"/>
      <c r="J401" s="505"/>
      <c r="K401" s="524">
        <f t="shared" ref="K401:L401" si="104">K384+F400</f>
        <v>23365</v>
      </c>
      <c r="L401" s="514">
        <f t="shared" si="104"/>
        <v>6350.95</v>
      </c>
    </row>
    <row r="402">
      <c r="A402" s="185"/>
      <c r="B402" s="626"/>
      <c r="C402" s="622"/>
      <c r="D402" s="623"/>
      <c r="E402" s="626"/>
      <c r="F402" s="658"/>
      <c r="G402" s="170"/>
      <c r="H402" s="739"/>
      <c r="I402" s="504"/>
      <c r="J402" s="505"/>
      <c r="K402" s="504"/>
      <c r="L402" s="505"/>
    </row>
    <row r="403">
      <c r="A403" s="200"/>
      <c r="B403" s="650"/>
      <c r="C403" s="660"/>
      <c r="D403" s="661"/>
      <c r="E403" s="663"/>
      <c r="F403" s="664"/>
      <c r="G403" s="246"/>
      <c r="H403" s="742"/>
      <c r="I403" s="519"/>
      <c r="J403" s="520"/>
      <c r="K403" s="519"/>
      <c r="L403" s="520"/>
    </row>
    <row r="404">
      <c r="A404" s="316">
        <v>45836.0</v>
      </c>
      <c r="B404" s="666">
        <v>55149.0</v>
      </c>
      <c r="C404" s="653">
        <v>1.0</v>
      </c>
      <c r="D404" s="654">
        <v>0.22916666666666666</v>
      </c>
      <c r="E404" s="666" t="s">
        <v>20</v>
      </c>
      <c r="F404" s="656">
        <v>103.0</v>
      </c>
      <c r="G404" s="30">
        <v>-635.17</v>
      </c>
      <c r="H404" s="738"/>
      <c r="I404" s="504"/>
      <c r="J404" s="505"/>
      <c r="K404" s="504"/>
      <c r="L404" s="505"/>
    </row>
    <row r="405">
      <c r="A405" s="185"/>
      <c r="B405" s="626" t="s">
        <v>613</v>
      </c>
      <c r="C405" s="622">
        <v>6.0</v>
      </c>
      <c r="D405" s="623">
        <v>0.2916666666666667</v>
      </c>
      <c r="E405" s="626" t="s">
        <v>614</v>
      </c>
      <c r="F405" s="627">
        <f>77*3</f>
        <v>231</v>
      </c>
      <c r="G405" s="197">
        <f t="shared" ref="G405:G407" si="105">G404+F404</f>
        <v>-532.17</v>
      </c>
      <c r="H405" s="739"/>
      <c r="I405" s="504"/>
      <c r="J405" s="505"/>
      <c r="K405" s="504"/>
      <c r="L405" s="505"/>
    </row>
    <row r="406">
      <c r="A406" s="185"/>
      <c r="B406" s="626" t="s">
        <v>615</v>
      </c>
      <c r="C406" s="622">
        <v>9.0</v>
      </c>
      <c r="D406" s="623">
        <v>0.375</v>
      </c>
      <c r="E406" s="626" t="s">
        <v>616</v>
      </c>
      <c r="F406" s="627">
        <v>509.0</v>
      </c>
      <c r="G406" s="197">
        <f t="shared" si="105"/>
        <v>-301.17</v>
      </c>
      <c r="H406" s="739"/>
      <c r="I406" s="504"/>
      <c r="J406" s="505"/>
      <c r="K406" s="504"/>
      <c r="L406" s="505"/>
    </row>
    <row r="407">
      <c r="A407" s="185"/>
      <c r="B407" s="626"/>
      <c r="C407" s="622"/>
      <c r="D407" s="623"/>
      <c r="E407" s="626"/>
      <c r="F407" s="658">
        <f>SUM(F404:F406)</f>
        <v>843</v>
      </c>
      <c r="G407" s="323">
        <f t="shared" si="105"/>
        <v>207.83</v>
      </c>
      <c r="H407" s="740">
        <v>1.0</v>
      </c>
      <c r="I407" s="524">
        <f t="shared" ref="I407:J407" si="106">I394+F407</f>
        <v>24310</v>
      </c>
      <c r="J407" s="514">
        <f t="shared" si="106"/>
        <v>6525.34</v>
      </c>
      <c r="K407" s="504"/>
      <c r="L407" s="505"/>
    </row>
    <row r="408">
      <c r="A408" s="185"/>
      <c r="B408" s="626"/>
      <c r="C408" s="622"/>
      <c r="D408" s="623"/>
      <c r="E408" s="626"/>
      <c r="F408" s="658"/>
      <c r="G408" s="199"/>
      <c r="H408" s="739"/>
      <c r="I408" s="504"/>
      <c r="J408" s="505"/>
      <c r="K408" s="504"/>
      <c r="L408" s="505"/>
    </row>
    <row r="409">
      <c r="A409" s="185"/>
      <c r="B409" s="626"/>
      <c r="C409" s="622"/>
      <c r="D409" s="643"/>
      <c r="E409" s="644"/>
      <c r="F409" s="672"/>
      <c r="G409" s="197"/>
      <c r="H409" s="739"/>
      <c r="I409" s="504"/>
      <c r="J409" s="505"/>
      <c r="K409" s="504"/>
      <c r="L409" s="505"/>
    </row>
    <row r="410">
      <c r="A410" s="185"/>
      <c r="B410" s="644"/>
      <c r="C410" s="642"/>
      <c r="D410" s="643"/>
      <c r="E410" s="644"/>
      <c r="F410" s="672"/>
      <c r="G410" s="197"/>
      <c r="H410" s="739"/>
      <c r="I410" s="504"/>
      <c r="J410" s="505"/>
      <c r="K410" s="504"/>
      <c r="L410" s="505"/>
    </row>
    <row r="411">
      <c r="A411" s="185"/>
      <c r="B411" s="161"/>
      <c r="C411" s="622"/>
      <c r="D411" s="623"/>
      <c r="E411" s="626"/>
      <c r="F411" s="672"/>
      <c r="G411" s="197"/>
      <c r="H411" s="739"/>
      <c r="I411" s="504"/>
      <c r="J411" s="505"/>
      <c r="K411" s="504"/>
      <c r="L411" s="505"/>
    </row>
    <row r="412">
      <c r="A412" s="185"/>
      <c r="B412" s="161" t="s">
        <v>617</v>
      </c>
      <c r="C412" s="622">
        <v>6.0</v>
      </c>
      <c r="D412" s="623">
        <v>0.4375</v>
      </c>
      <c r="E412" s="626" t="s">
        <v>618</v>
      </c>
      <c r="F412" s="672">
        <f>77*3</f>
        <v>231</v>
      </c>
      <c r="G412" s="30">
        <v>-635.17</v>
      </c>
      <c r="H412" s="741"/>
      <c r="I412" s="504"/>
      <c r="J412" s="505"/>
      <c r="K412" s="504"/>
      <c r="L412" s="505"/>
    </row>
    <row r="413">
      <c r="A413" s="185"/>
      <c r="B413" s="161">
        <v>55036.0</v>
      </c>
      <c r="C413" s="622">
        <v>2.0</v>
      </c>
      <c r="D413" s="623">
        <v>0.5381944444444444</v>
      </c>
      <c r="E413" s="626" t="s">
        <v>608</v>
      </c>
      <c r="F413" s="627">
        <v>44.0</v>
      </c>
      <c r="G413" s="170">
        <f t="shared" ref="G413:G417" si="107">G412+F412</f>
        <v>-404.17</v>
      </c>
      <c r="H413" s="739"/>
      <c r="I413" s="504"/>
      <c r="J413" s="505"/>
      <c r="K413" s="504"/>
      <c r="L413" s="505"/>
    </row>
    <row r="414">
      <c r="A414" s="185"/>
      <c r="B414" s="626">
        <v>51325.0</v>
      </c>
      <c r="C414" s="622">
        <v>3.0</v>
      </c>
      <c r="D414" s="623">
        <v>0.7083333333333334</v>
      </c>
      <c r="E414" s="626" t="s">
        <v>28</v>
      </c>
      <c r="F414" s="627">
        <v>77.0</v>
      </c>
      <c r="G414" s="170">
        <f t="shared" si="107"/>
        <v>-360.17</v>
      </c>
      <c r="H414" s="739"/>
      <c r="I414" s="504"/>
      <c r="J414" s="505"/>
      <c r="K414" s="504"/>
      <c r="L414" s="505"/>
    </row>
    <row r="415">
      <c r="A415" s="185"/>
      <c r="B415" s="626">
        <v>54201.0</v>
      </c>
      <c r="C415" s="622">
        <v>3.0</v>
      </c>
      <c r="D415" s="623">
        <v>0.7361111111111112</v>
      </c>
      <c r="E415" s="626" t="s">
        <v>315</v>
      </c>
      <c r="F415" s="627">
        <v>77.0</v>
      </c>
      <c r="G415" s="170">
        <f t="shared" si="107"/>
        <v>-283.17</v>
      </c>
      <c r="H415" s="739"/>
      <c r="I415" s="504"/>
      <c r="J415" s="505"/>
      <c r="K415" s="504"/>
      <c r="L415" s="505"/>
    </row>
    <row r="416">
      <c r="A416" s="185"/>
      <c r="B416" s="626" t="s">
        <v>619</v>
      </c>
      <c r="C416" s="622">
        <v>10.0</v>
      </c>
      <c r="D416" s="623">
        <v>0.875</v>
      </c>
      <c r="E416" s="626" t="s">
        <v>620</v>
      </c>
      <c r="F416" s="627">
        <f>77*4</f>
        <v>308</v>
      </c>
      <c r="G416" s="170">
        <f t="shared" si="107"/>
        <v>-206.17</v>
      </c>
      <c r="H416" s="740">
        <v>2.0</v>
      </c>
      <c r="I416" s="504"/>
      <c r="J416" s="505"/>
      <c r="K416" s="504"/>
      <c r="L416" s="505"/>
    </row>
    <row r="417">
      <c r="A417" s="185"/>
      <c r="B417" s="626"/>
      <c r="C417" s="622"/>
      <c r="D417" s="623"/>
      <c r="E417" s="626"/>
      <c r="F417" s="658">
        <f>SUM(F412:F416)</f>
        <v>737</v>
      </c>
      <c r="G417" s="472">
        <f t="shared" si="107"/>
        <v>101.83</v>
      </c>
      <c r="H417" s="739"/>
      <c r="I417" s="504"/>
      <c r="J417" s="505"/>
      <c r="K417" s="524">
        <f t="shared" ref="K417:L417" si="108">K401+F417</f>
        <v>24102</v>
      </c>
      <c r="L417" s="514">
        <f t="shared" si="108"/>
        <v>6452.78</v>
      </c>
    </row>
    <row r="418">
      <c r="A418" s="185"/>
      <c r="B418" s="626"/>
      <c r="C418" s="622"/>
      <c r="D418" s="623"/>
      <c r="E418" s="626"/>
      <c r="F418" s="658"/>
      <c r="G418" s="170"/>
      <c r="H418" s="739"/>
      <c r="I418" s="504"/>
      <c r="J418" s="505"/>
      <c r="K418" s="504"/>
      <c r="L418" s="505"/>
    </row>
    <row r="419">
      <c r="A419" s="200"/>
      <c r="B419" s="650"/>
      <c r="C419" s="660"/>
      <c r="D419" s="661"/>
      <c r="E419" s="663"/>
      <c r="F419" s="664"/>
      <c r="G419" s="246"/>
      <c r="H419" s="742"/>
      <c r="I419" s="519"/>
      <c r="J419" s="520"/>
      <c r="K419" s="519"/>
      <c r="L419" s="520"/>
    </row>
    <row r="420">
      <c r="A420" s="316">
        <v>45837.0</v>
      </c>
      <c r="B420" s="666">
        <v>55278.0</v>
      </c>
      <c r="C420" s="653">
        <v>2.0</v>
      </c>
      <c r="D420" s="654">
        <v>0.21180555555555555</v>
      </c>
      <c r="E420" s="666" t="s">
        <v>618</v>
      </c>
      <c r="F420" s="656">
        <v>77.0</v>
      </c>
      <c r="G420" s="30">
        <v>-635.17</v>
      </c>
      <c r="H420" s="738"/>
      <c r="I420" s="504"/>
      <c r="J420" s="505"/>
      <c r="K420" s="504"/>
      <c r="L420" s="505"/>
    </row>
    <row r="421">
      <c r="A421" s="185"/>
      <c r="B421" s="670">
        <v>54742.0</v>
      </c>
      <c r="C421" s="668">
        <v>2.0</v>
      </c>
      <c r="D421" s="710">
        <v>0.3819444444444444</v>
      </c>
      <c r="E421" s="626" t="s">
        <v>22</v>
      </c>
      <c r="F421" s="671">
        <v>77.0</v>
      </c>
      <c r="G421" s="58">
        <f t="shared" ref="G421:G425" si="109">G420+F420</f>
        <v>-558.17</v>
      </c>
      <c r="H421" s="739"/>
      <c r="I421" s="504"/>
      <c r="J421" s="505"/>
      <c r="K421" s="504"/>
      <c r="L421" s="505"/>
    </row>
    <row r="422">
      <c r="A422" s="185"/>
      <c r="B422" s="626" t="s">
        <v>621</v>
      </c>
      <c r="C422" s="622">
        <v>4.0</v>
      </c>
      <c r="D422" s="623">
        <v>0.4479166666666667</v>
      </c>
      <c r="E422" s="626" t="s">
        <v>622</v>
      </c>
      <c r="F422" s="627">
        <f>77*2</f>
        <v>154</v>
      </c>
      <c r="G422" s="58">
        <f t="shared" si="109"/>
        <v>-481.17</v>
      </c>
      <c r="H422" s="739"/>
      <c r="I422" s="504"/>
      <c r="J422" s="505"/>
      <c r="K422" s="504"/>
      <c r="L422" s="505"/>
    </row>
    <row r="423">
      <c r="A423" s="185"/>
      <c r="B423" s="626">
        <v>53829.0</v>
      </c>
      <c r="C423" s="622">
        <v>2.0</v>
      </c>
      <c r="D423" s="623">
        <v>0.4826388888888889</v>
      </c>
      <c r="E423" s="626" t="s">
        <v>55</v>
      </c>
      <c r="F423" s="627">
        <v>103.0</v>
      </c>
      <c r="G423" s="58">
        <f t="shared" si="109"/>
        <v>-327.17</v>
      </c>
      <c r="H423" s="739"/>
      <c r="I423" s="504"/>
      <c r="J423" s="505"/>
      <c r="K423" s="504"/>
      <c r="L423" s="505"/>
    </row>
    <row r="424">
      <c r="A424" s="185"/>
      <c r="B424" s="626">
        <v>54486.0</v>
      </c>
      <c r="C424" s="622">
        <v>8.0</v>
      </c>
      <c r="D424" s="623">
        <v>0.6388888888888888</v>
      </c>
      <c r="E424" s="626" t="s">
        <v>34</v>
      </c>
      <c r="F424" s="627">
        <v>300.0</v>
      </c>
      <c r="G424" s="58">
        <f t="shared" si="109"/>
        <v>-224.17</v>
      </c>
      <c r="H424" s="740">
        <v>1.0</v>
      </c>
      <c r="I424" s="504"/>
      <c r="J424" s="505"/>
      <c r="K424" s="504"/>
      <c r="L424" s="505"/>
    </row>
    <row r="425">
      <c r="A425" s="185"/>
      <c r="B425" s="626"/>
      <c r="C425" s="622"/>
      <c r="D425" s="623"/>
      <c r="E425" s="626"/>
      <c r="F425" s="658">
        <f>SUM(F420:F424)</f>
        <v>711</v>
      </c>
      <c r="G425" s="323">
        <f t="shared" si="109"/>
        <v>75.83</v>
      </c>
      <c r="H425" s="739"/>
      <c r="I425" s="524">
        <f t="shared" ref="I425:J425" si="110">I407+F425</f>
        <v>25021</v>
      </c>
      <c r="J425" s="514">
        <f t="shared" si="110"/>
        <v>6601.17</v>
      </c>
      <c r="K425" s="504"/>
      <c r="L425" s="505"/>
    </row>
    <row r="426">
      <c r="A426" s="185"/>
      <c r="B426" s="626"/>
      <c r="C426" s="622"/>
      <c r="D426" s="643"/>
      <c r="E426" s="644"/>
      <c r="F426" s="672"/>
      <c r="G426" s="199"/>
      <c r="H426" s="739"/>
      <c r="I426" s="504"/>
      <c r="J426" s="505"/>
      <c r="K426" s="504"/>
      <c r="L426" s="505"/>
    </row>
    <row r="427">
      <c r="A427" s="185"/>
      <c r="B427" s="644"/>
      <c r="C427" s="642"/>
      <c r="D427" s="643"/>
      <c r="E427" s="644"/>
      <c r="F427" s="672"/>
      <c r="G427" s="197"/>
      <c r="H427" s="739"/>
      <c r="I427" s="504"/>
      <c r="J427" s="505"/>
      <c r="K427" s="504"/>
      <c r="L427" s="505"/>
    </row>
    <row r="428">
      <c r="A428" s="185"/>
      <c r="B428" s="161"/>
      <c r="C428" s="622"/>
      <c r="D428" s="623"/>
      <c r="E428" s="626"/>
      <c r="F428" s="627"/>
      <c r="G428" s="197"/>
      <c r="H428" s="739"/>
      <c r="I428" s="504"/>
      <c r="J428" s="505"/>
      <c r="K428" s="504"/>
      <c r="L428" s="505"/>
    </row>
    <row r="429">
      <c r="A429" s="185"/>
      <c r="B429" s="161">
        <v>54121.0</v>
      </c>
      <c r="C429" s="622">
        <v>2.0</v>
      </c>
      <c r="D429" s="623">
        <v>0.5104166666666666</v>
      </c>
      <c r="E429" s="626" t="s">
        <v>421</v>
      </c>
      <c r="F429" s="627">
        <v>77.0</v>
      </c>
      <c r="G429" s="30">
        <v>-635.17</v>
      </c>
      <c r="H429" s="741"/>
      <c r="I429" s="504"/>
      <c r="J429" s="505"/>
      <c r="K429" s="504"/>
      <c r="L429" s="505"/>
    </row>
    <row r="430">
      <c r="A430" s="185"/>
      <c r="B430" s="161">
        <v>54892.0</v>
      </c>
      <c r="C430" s="622">
        <v>2.0</v>
      </c>
      <c r="D430" s="623">
        <v>0.5763888888888888</v>
      </c>
      <c r="E430" s="626" t="s">
        <v>443</v>
      </c>
      <c r="F430" s="627">
        <v>81.0</v>
      </c>
      <c r="G430" s="170">
        <f t="shared" ref="G430:G434" si="111">G429+F429</f>
        <v>-558.17</v>
      </c>
      <c r="H430" s="739"/>
      <c r="I430" s="504"/>
      <c r="J430" s="505"/>
      <c r="K430" s="504"/>
      <c r="L430" s="505"/>
    </row>
    <row r="431">
      <c r="A431" s="185"/>
      <c r="B431" s="626">
        <v>53954.0</v>
      </c>
      <c r="C431" s="622">
        <v>2.0</v>
      </c>
      <c r="D431" s="623">
        <v>0.6875</v>
      </c>
      <c r="E431" s="626" t="s">
        <v>20</v>
      </c>
      <c r="F431" s="627">
        <v>103.0</v>
      </c>
      <c r="G431" s="170">
        <f t="shared" si="111"/>
        <v>-477.17</v>
      </c>
      <c r="H431" s="739"/>
      <c r="I431" s="504"/>
      <c r="J431" s="505"/>
      <c r="K431" s="504"/>
      <c r="L431" s="505"/>
    </row>
    <row r="432">
      <c r="A432" s="185"/>
      <c r="B432" s="626">
        <v>54566.0</v>
      </c>
      <c r="C432" s="622">
        <v>4.0</v>
      </c>
      <c r="D432" s="623">
        <v>0.71875</v>
      </c>
      <c r="E432" s="626" t="s">
        <v>315</v>
      </c>
      <c r="F432" s="627">
        <v>310.0</v>
      </c>
      <c r="G432" s="170">
        <f t="shared" si="111"/>
        <v>-374.17</v>
      </c>
      <c r="H432" s="739"/>
      <c r="I432" s="504"/>
      <c r="J432" s="505"/>
      <c r="K432" s="524">
        <f t="shared" ref="K432:L432" si="112">K417+F434</f>
        <v>24827</v>
      </c>
      <c r="L432" s="514">
        <f t="shared" si="112"/>
        <v>6542.61</v>
      </c>
    </row>
    <row r="433">
      <c r="A433" s="185"/>
      <c r="B433" s="626">
        <v>47161.0</v>
      </c>
      <c r="C433" s="622">
        <v>5.0</v>
      </c>
      <c r="D433" s="623">
        <v>0.8333333333333334</v>
      </c>
      <c r="E433" s="626" t="s">
        <v>421</v>
      </c>
      <c r="F433" s="627">
        <f>77*2</f>
        <v>154</v>
      </c>
      <c r="G433" s="170">
        <f t="shared" si="111"/>
        <v>-64.17</v>
      </c>
      <c r="H433" s="740">
        <v>2.0</v>
      </c>
      <c r="I433" s="504"/>
      <c r="J433" s="505"/>
      <c r="K433" s="504"/>
      <c r="L433" s="505"/>
    </row>
    <row r="434">
      <c r="A434" s="185"/>
      <c r="B434" s="626"/>
      <c r="C434" s="622"/>
      <c r="D434" s="623"/>
      <c r="E434" s="626"/>
      <c r="F434" s="658">
        <f>SUM(F429:F433)</f>
        <v>725</v>
      </c>
      <c r="G434" s="472">
        <f t="shared" si="111"/>
        <v>89.83</v>
      </c>
      <c r="H434" s="739"/>
      <c r="I434" s="504"/>
      <c r="J434" s="505"/>
      <c r="K434" s="504"/>
      <c r="L434" s="505"/>
    </row>
    <row r="435">
      <c r="A435" s="185"/>
      <c r="B435" s="626"/>
      <c r="C435" s="622"/>
      <c r="D435" s="623"/>
      <c r="E435" s="626"/>
      <c r="F435" s="658"/>
      <c r="G435" s="170"/>
      <c r="H435" s="739"/>
      <c r="I435" s="504"/>
      <c r="J435" s="505"/>
      <c r="K435" s="504"/>
      <c r="L435" s="505"/>
    </row>
    <row r="436">
      <c r="A436" s="200"/>
      <c r="B436" s="650"/>
      <c r="C436" s="660"/>
      <c r="D436" s="661"/>
      <c r="E436" s="663"/>
      <c r="F436" s="664"/>
      <c r="G436" s="246"/>
      <c r="H436" s="742"/>
      <c r="I436" s="519"/>
      <c r="J436" s="520"/>
      <c r="K436" s="519"/>
      <c r="L436" s="520"/>
    </row>
    <row r="437">
      <c r="A437" s="316">
        <v>45838.0</v>
      </c>
      <c r="B437" s="666">
        <v>55219.0</v>
      </c>
      <c r="C437" s="653">
        <v>2.0</v>
      </c>
      <c r="D437" s="654">
        <v>0.3125</v>
      </c>
      <c r="E437" s="666" t="s">
        <v>486</v>
      </c>
      <c r="F437" s="656">
        <v>170.0</v>
      </c>
      <c r="G437" s="30">
        <v>-635.17</v>
      </c>
      <c r="H437" s="738"/>
      <c r="I437" s="504"/>
      <c r="J437" s="505"/>
      <c r="K437" s="504"/>
      <c r="L437" s="505"/>
    </row>
    <row r="438">
      <c r="A438" s="185"/>
      <c r="B438" s="626" t="s">
        <v>623</v>
      </c>
      <c r="C438" s="622">
        <v>10.0</v>
      </c>
      <c r="D438" s="623">
        <v>0.5034722222222222</v>
      </c>
      <c r="E438" s="626" t="s">
        <v>596</v>
      </c>
      <c r="F438" s="627">
        <f>77*4</f>
        <v>308</v>
      </c>
      <c r="G438" s="197">
        <f t="shared" ref="G438:G442" si="113">G437+F437</f>
        <v>-465.17</v>
      </c>
      <c r="H438" s="739"/>
      <c r="I438" s="504"/>
      <c r="J438" s="505"/>
      <c r="K438" s="504"/>
      <c r="L438" s="505"/>
    </row>
    <row r="439">
      <c r="A439" s="185"/>
      <c r="B439" s="626">
        <v>53038.0</v>
      </c>
      <c r="C439" s="622">
        <v>3.0</v>
      </c>
      <c r="D439" s="623">
        <v>0.5729166666666666</v>
      </c>
      <c r="E439" s="626" t="s">
        <v>306</v>
      </c>
      <c r="F439" s="627">
        <v>44.0</v>
      </c>
      <c r="G439" s="197">
        <f t="shared" si="113"/>
        <v>-157.17</v>
      </c>
      <c r="H439" s="739"/>
      <c r="I439" s="504"/>
      <c r="J439" s="505"/>
      <c r="K439" s="504"/>
      <c r="L439" s="505"/>
    </row>
    <row r="440">
      <c r="A440" s="185"/>
      <c r="B440" s="829">
        <v>47633.0</v>
      </c>
      <c r="C440" s="622">
        <v>6.0</v>
      </c>
      <c r="D440" s="623">
        <v>0.6458333333333334</v>
      </c>
      <c r="E440" s="626" t="s">
        <v>624</v>
      </c>
      <c r="F440" s="627">
        <f>63*2</f>
        <v>126</v>
      </c>
      <c r="G440" s="197">
        <f t="shared" si="113"/>
        <v>-113.17</v>
      </c>
      <c r="H440" s="740">
        <v>1.0</v>
      </c>
      <c r="I440" s="504"/>
      <c r="J440" s="505"/>
      <c r="K440" s="504"/>
      <c r="L440" s="505"/>
    </row>
    <row r="441">
      <c r="A441" s="185"/>
      <c r="B441" s="626">
        <v>54274.0</v>
      </c>
      <c r="C441" s="622">
        <v>2.0</v>
      </c>
      <c r="D441" s="623">
        <v>0.7291666666666666</v>
      </c>
      <c r="E441" s="626" t="s">
        <v>26</v>
      </c>
      <c r="F441" s="627">
        <v>77.0</v>
      </c>
      <c r="G441" s="197">
        <f t="shared" si="113"/>
        <v>12.83</v>
      </c>
      <c r="H441" s="739"/>
      <c r="I441" s="504"/>
      <c r="J441" s="505"/>
      <c r="K441" s="504"/>
      <c r="L441" s="505"/>
    </row>
    <row r="442">
      <c r="A442" s="185"/>
      <c r="B442" s="626"/>
      <c r="C442" s="622"/>
      <c r="D442" s="623"/>
      <c r="E442" s="626"/>
      <c r="F442" s="658">
        <f>SUM(F437:F441)</f>
        <v>725</v>
      </c>
      <c r="G442" s="323">
        <f t="shared" si="113"/>
        <v>89.83</v>
      </c>
      <c r="H442" s="739"/>
      <c r="I442" s="490">
        <f t="shared" ref="I442:J442" si="114">I425+F442</f>
        <v>25746</v>
      </c>
      <c r="J442" s="491">
        <f t="shared" si="114"/>
        <v>6691</v>
      </c>
      <c r="K442" s="504"/>
      <c r="L442" s="505"/>
    </row>
    <row r="443">
      <c r="A443" s="185"/>
      <c r="B443" s="626"/>
      <c r="C443" s="622"/>
      <c r="D443" s="643"/>
      <c r="E443" s="644"/>
      <c r="F443" s="672"/>
      <c r="G443" s="197"/>
      <c r="H443" s="739"/>
      <c r="I443" s="504"/>
      <c r="J443" s="505"/>
      <c r="K443" s="504"/>
      <c r="L443" s="505"/>
    </row>
    <row r="444">
      <c r="A444" s="185"/>
      <c r="B444" s="644"/>
      <c r="C444" s="642"/>
      <c r="D444" s="643"/>
      <c r="E444" s="644"/>
      <c r="F444" s="672"/>
      <c r="G444" s="197"/>
      <c r="H444" s="739"/>
      <c r="I444" s="504"/>
      <c r="J444" s="505"/>
      <c r="K444" s="504"/>
      <c r="L444" s="505"/>
    </row>
    <row r="445">
      <c r="A445" s="185"/>
      <c r="B445" s="644"/>
      <c r="C445" s="642"/>
      <c r="D445" s="643"/>
      <c r="E445" s="644"/>
      <c r="F445" s="672"/>
      <c r="G445" s="197"/>
      <c r="H445" s="739"/>
      <c r="I445" s="504"/>
      <c r="J445" s="505"/>
      <c r="K445" s="504"/>
      <c r="L445" s="505"/>
    </row>
    <row r="446">
      <c r="A446" s="185"/>
      <c r="B446" s="161">
        <v>55084.0</v>
      </c>
      <c r="C446" s="622">
        <v>4.0</v>
      </c>
      <c r="D446" s="623">
        <v>0.5034722222222222</v>
      </c>
      <c r="E446" s="626" t="s">
        <v>21</v>
      </c>
      <c r="F446" s="627">
        <v>310.0</v>
      </c>
      <c r="G446" s="30">
        <v>-635.17</v>
      </c>
      <c r="H446" s="741"/>
      <c r="I446" s="504"/>
      <c r="J446" s="505"/>
      <c r="K446" s="504"/>
      <c r="L446" s="505"/>
    </row>
    <row r="447">
      <c r="A447" s="185"/>
      <c r="B447" s="626">
        <v>52407.0</v>
      </c>
      <c r="C447" s="622">
        <v>2.0</v>
      </c>
      <c r="D447" s="623">
        <v>0.625</v>
      </c>
      <c r="E447" s="626" t="s">
        <v>203</v>
      </c>
      <c r="F447" s="627">
        <v>103.0</v>
      </c>
      <c r="G447" s="170">
        <f t="shared" ref="G447:G451" si="115">G446+F446</f>
        <v>-325.17</v>
      </c>
      <c r="H447" s="739"/>
      <c r="I447" s="504"/>
      <c r="J447" s="505"/>
      <c r="K447" s="504"/>
      <c r="L447" s="505"/>
    </row>
    <row r="448">
      <c r="A448" s="185"/>
      <c r="B448" s="626">
        <v>53422.0</v>
      </c>
      <c r="C448" s="622">
        <v>3.0</v>
      </c>
      <c r="D448" s="623">
        <v>0.75</v>
      </c>
      <c r="E448" s="626" t="s">
        <v>28</v>
      </c>
      <c r="F448" s="627">
        <v>77.0</v>
      </c>
      <c r="G448" s="170">
        <f t="shared" si="115"/>
        <v>-222.17</v>
      </c>
      <c r="H448" s="739"/>
      <c r="I448" s="504"/>
      <c r="J448" s="505"/>
      <c r="K448" s="504"/>
      <c r="L448" s="505"/>
    </row>
    <row r="449">
      <c r="A449" s="185"/>
      <c r="B449" s="626">
        <v>52484.0</v>
      </c>
      <c r="C449" s="622">
        <v>2.0</v>
      </c>
      <c r="D449" s="623">
        <v>0.7986111111111112</v>
      </c>
      <c r="E449" s="626" t="s">
        <v>21</v>
      </c>
      <c r="F449" s="627">
        <v>77.0</v>
      </c>
      <c r="G449" s="170">
        <f t="shared" si="115"/>
        <v>-145.17</v>
      </c>
      <c r="H449" s="739"/>
      <c r="I449" s="504"/>
      <c r="J449" s="505"/>
      <c r="K449" s="504"/>
      <c r="L449" s="505"/>
    </row>
    <row r="450">
      <c r="A450" s="185"/>
      <c r="B450" s="626" t="s">
        <v>625</v>
      </c>
      <c r="C450" s="622">
        <v>4.0</v>
      </c>
      <c r="D450" s="623">
        <v>0.9097222222222222</v>
      </c>
      <c r="E450" s="626" t="s">
        <v>28</v>
      </c>
      <c r="F450" s="627">
        <f>77*2</f>
        <v>154</v>
      </c>
      <c r="G450" s="170">
        <f t="shared" si="115"/>
        <v>-68.17</v>
      </c>
      <c r="H450" s="740">
        <v>2.0</v>
      </c>
      <c r="I450" s="504"/>
      <c r="J450" s="505"/>
      <c r="K450" s="490">
        <f t="shared" ref="K450:L450" si="116">K432+F451</f>
        <v>25548</v>
      </c>
      <c r="L450" s="491">
        <f t="shared" si="116"/>
        <v>6628.44</v>
      </c>
    </row>
    <row r="451">
      <c r="A451" s="185"/>
      <c r="B451" s="626"/>
      <c r="C451" s="622"/>
      <c r="D451" s="623"/>
      <c r="E451" s="626"/>
      <c r="F451" s="658">
        <f>SUM(F446:F450)</f>
        <v>721</v>
      </c>
      <c r="G451" s="472">
        <f t="shared" si="115"/>
        <v>85.83</v>
      </c>
      <c r="H451" s="739"/>
      <c r="I451" s="504"/>
      <c r="J451" s="505"/>
      <c r="K451" s="504"/>
      <c r="L451" s="505"/>
    </row>
    <row r="452">
      <c r="A452" s="185"/>
      <c r="B452" s="626"/>
      <c r="C452" s="622"/>
      <c r="D452" s="623"/>
      <c r="E452" s="626"/>
      <c r="F452" s="658"/>
      <c r="G452" s="170"/>
      <c r="H452" s="739"/>
      <c r="I452" s="504"/>
      <c r="J452" s="505"/>
      <c r="K452" s="504"/>
      <c r="L452" s="505"/>
    </row>
    <row r="453">
      <c r="A453" s="200"/>
      <c r="B453" s="650"/>
      <c r="C453" s="660"/>
      <c r="D453" s="661"/>
      <c r="E453" s="663"/>
      <c r="F453" s="664"/>
      <c r="G453" s="246"/>
      <c r="H453" s="742"/>
      <c r="I453" s="519"/>
      <c r="J453" s="519"/>
      <c r="K453" s="519"/>
      <c r="L453" s="520"/>
    </row>
    <row r="454">
      <c r="D454" s="783"/>
      <c r="H454" s="488"/>
      <c r="I454" s="497"/>
      <c r="J454" s="497"/>
      <c r="K454" s="497"/>
      <c r="L454" s="497"/>
    </row>
    <row r="455">
      <c r="D455" s="783"/>
      <c r="H455" s="488"/>
      <c r="I455" s="830" t="s">
        <v>626</v>
      </c>
      <c r="J455" s="831"/>
      <c r="K455" s="832"/>
      <c r="L455" s="497"/>
    </row>
    <row r="456">
      <c r="D456" s="783"/>
      <c r="H456" s="488"/>
      <c r="I456" s="833">
        <v>45833.0</v>
      </c>
      <c r="L456" s="497"/>
    </row>
    <row r="457">
      <c r="D457" s="783"/>
      <c r="I457" s="808" t="s">
        <v>17</v>
      </c>
      <c r="J457" s="808"/>
      <c r="K457" s="808" t="s">
        <v>23</v>
      </c>
      <c r="L457" s="497"/>
    </row>
    <row r="458" ht="15.75" customHeight="1">
      <c r="D458" s="783"/>
      <c r="H458" s="834" t="s">
        <v>115</v>
      </c>
      <c r="I458" s="835">
        <v>-19055.0</v>
      </c>
      <c r="J458" s="835"/>
      <c r="K458" s="835">
        <v>-19055.0</v>
      </c>
      <c r="L458" s="497"/>
    </row>
    <row r="459">
      <c r="D459" s="783"/>
      <c r="H459" s="836" t="s">
        <v>116</v>
      </c>
      <c r="I459" s="837">
        <v>0.0</v>
      </c>
      <c r="J459" s="837"/>
      <c r="K459" s="838">
        <v>135.44</v>
      </c>
      <c r="L459" s="839" t="s">
        <v>627</v>
      </c>
    </row>
    <row r="460">
      <c r="D460" s="783"/>
      <c r="H460" s="840" t="s">
        <v>117</v>
      </c>
      <c r="I460" s="841">
        <v>25746.0</v>
      </c>
      <c r="J460" s="841"/>
      <c r="K460" s="841">
        <v>25548.0</v>
      </c>
      <c r="L460" s="839"/>
    </row>
    <row r="461">
      <c r="D461" s="783"/>
      <c r="H461" s="842" t="s">
        <v>118</v>
      </c>
      <c r="I461" s="843">
        <f>I458+I460</f>
        <v>6691</v>
      </c>
      <c r="J461" s="843"/>
      <c r="K461" s="844">
        <f>K458+K459+K460</f>
        <v>6628.44</v>
      </c>
      <c r="L461" s="497"/>
    </row>
    <row r="462">
      <c r="D462" s="783"/>
      <c r="H462" s="836" t="s">
        <v>119</v>
      </c>
      <c r="I462" s="835">
        <v>-75.0</v>
      </c>
      <c r="J462" s="835"/>
      <c r="K462" s="835">
        <f>-150-75</f>
        <v>-225</v>
      </c>
      <c r="L462" s="497"/>
    </row>
    <row r="463">
      <c r="D463" s="783"/>
      <c r="H463" s="845" t="s">
        <v>120</v>
      </c>
      <c r="I463" s="846">
        <f>I461+I462</f>
        <v>6616</v>
      </c>
      <c r="J463" s="847"/>
      <c r="K463" s="846">
        <f>K461+K462</f>
        <v>6403.44</v>
      </c>
      <c r="L463" s="839" t="s">
        <v>628</v>
      </c>
    </row>
    <row r="464">
      <c r="D464" s="783"/>
      <c r="H464" s="488"/>
      <c r="I464" s="497"/>
      <c r="J464" s="497"/>
      <c r="K464" s="497"/>
      <c r="L464" s="497"/>
    </row>
    <row r="465">
      <c r="D465" s="783"/>
      <c r="H465" s="488"/>
      <c r="I465" s="497"/>
      <c r="J465" s="497"/>
      <c r="K465" s="497"/>
      <c r="L465" s="497"/>
    </row>
    <row r="466">
      <c r="D466" s="783"/>
      <c r="H466" s="488"/>
      <c r="I466" s="497"/>
      <c r="J466" s="497"/>
      <c r="K466" s="497"/>
      <c r="L466" s="497"/>
    </row>
    <row r="467">
      <c r="D467" s="783"/>
      <c r="H467" s="488"/>
      <c r="I467" s="497"/>
      <c r="J467" s="497"/>
      <c r="K467" s="497"/>
      <c r="L467" s="497"/>
    </row>
    <row r="468">
      <c r="D468" s="783"/>
      <c r="H468" s="488"/>
      <c r="I468" s="497"/>
      <c r="J468" s="497"/>
      <c r="K468" s="497"/>
      <c r="L468" s="497"/>
    </row>
    <row r="469">
      <c r="D469" s="783"/>
      <c r="H469" s="488"/>
      <c r="I469" s="497"/>
      <c r="J469" s="497"/>
      <c r="K469" s="497"/>
      <c r="L469" s="497"/>
    </row>
    <row r="470">
      <c r="D470" s="783"/>
      <c r="H470" s="488"/>
      <c r="I470" s="497"/>
      <c r="J470" s="497"/>
      <c r="K470" s="497"/>
      <c r="L470" s="497"/>
    </row>
    <row r="471">
      <c r="D471" s="783"/>
      <c r="H471" s="488"/>
      <c r="I471" s="497"/>
      <c r="J471" s="497"/>
      <c r="K471" s="497"/>
      <c r="L471" s="497"/>
    </row>
    <row r="472">
      <c r="D472" s="783"/>
      <c r="H472" s="488"/>
      <c r="I472" s="497"/>
      <c r="J472" s="497"/>
      <c r="K472" s="497"/>
      <c r="L472" s="497"/>
    </row>
    <row r="473">
      <c r="D473" s="783"/>
      <c r="H473" s="488"/>
      <c r="I473" s="497"/>
      <c r="J473" s="497"/>
      <c r="K473" s="497"/>
      <c r="L473" s="497"/>
    </row>
    <row r="474">
      <c r="D474" s="783"/>
      <c r="H474" s="488"/>
      <c r="I474" s="497"/>
      <c r="J474" s="497"/>
      <c r="K474" s="497"/>
      <c r="L474" s="497"/>
    </row>
    <row r="475">
      <c r="D475" s="783"/>
      <c r="H475" s="488"/>
      <c r="I475" s="497"/>
      <c r="J475" s="497"/>
      <c r="K475" s="497"/>
      <c r="L475" s="497"/>
    </row>
    <row r="476">
      <c r="D476" s="783"/>
      <c r="H476" s="488"/>
      <c r="I476" s="497"/>
      <c r="J476" s="497"/>
      <c r="K476" s="497"/>
      <c r="L476" s="497"/>
    </row>
    <row r="477">
      <c r="D477" s="783"/>
      <c r="H477" s="488"/>
      <c r="I477" s="497"/>
      <c r="J477" s="497"/>
      <c r="K477" s="497"/>
      <c r="L477" s="497"/>
    </row>
    <row r="478">
      <c r="D478" s="783"/>
      <c r="H478" s="488"/>
      <c r="I478" s="497"/>
      <c r="J478" s="497"/>
      <c r="K478" s="497"/>
      <c r="L478" s="497"/>
    </row>
    <row r="479">
      <c r="D479" s="783"/>
      <c r="H479" s="488"/>
      <c r="I479" s="497"/>
      <c r="J479" s="497"/>
      <c r="K479" s="497"/>
      <c r="L479" s="497"/>
    </row>
    <row r="480">
      <c r="D480" s="783"/>
      <c r="H480" s="488"/>
      <c r="I480" s="497"/>
      <c r="J480" s="497"/>
      <c r="K480" s="497"/>
      <c r="L480" s="497"/>
    </row>
    <row r="481">
      <c r="D481" s="783"/>
      <c r="H481" s="488"/>
      <c r="I481" s="497"/>
      <c r="J481" s="497"/>
      <c r="K481" s="497"/>
      <c r="L481" s="497"/>
    </row>
    <row r="482">
      <c r="D482" s="783"/>
      <c r="H482" s="488"/>
      <c r="I482" s="497"/>
      <c r="J482" s="497"/>
      <c r="K482" s="497"/>
      <c r="L482" s="497"/>
    </row>
    <row r="483">
      <c r="D483" s="783"/>
      <c r="H483" s="488"/>
      <c r="I483" s="497"/>
      <c r="J483" s="497"/>
      <c r="K483" s="497"/>
      <c r="L483" s="497"/>
    </row>
    <row r="484">
      <c r="D484" s="783"/>
      <c r="H484" s="488"/>
      <c r="I484" s="497"/>
      <c r="J484" s="497"/>
      <c r="K484" s="497"/>
      <c r="L484" s="497"/>
    </row>
    <row r="485">
      <c r="D485" s="783"/>
      <c r="H485" s="488"/>
      <c r="I485" s="497"/>
      <c r="J485" s="497"/>
      <c r="K485" s="497"/>
      <c r="L485" s="497"/>
    </row>
    <row r="486">
      <c r="D486" s="783"/>
      <c r="H486" s="488"/>
      <c r="I486" s="497"/>
      <c r="J486" s="497"/>
      <c r="K486" s="497"/>
      <c r="L486" s="497"/>
    </row>
    <row r="487">
      <c r="D487" s="783"/>
      <c r="H487" s="488"/>
      <c r="I487" s="497"/>
      <c r="J487" s="497"/>
      <c r="K487" s="497"/>
      <c r="L487" s="497"/>
    </row>
    <row r="488">
      <c r="D488" s="783"/>
      <c r="H488" s="488"/>
      <c r="I488" s="497"/>
      <c r="J488" s="497"/>
      <c r="K488" s="497"/>
      <c r="L488" s="497"/>
    </row>
    <row r="489">
      <c r="D489" s="783"/>
      <c r="H489" s="488"/>
      <c r="I489" s="497"/>
      <c r="J489" s="497"/>
      <c r="K489" s="497"/>
      <c r="L489" s="497"/>
    </row>
    <row r="490">
      <c r="D490" s="783"/>
      <c r="H490" s="488"/>
      <c r="I490" s="497"/>
      <c r="J490" s="497"/>
      <c r="K490" s="497"/>
      <c r="L490" s="497"/>
    </row>
    <row r="491">
      <c r="D491" s="783"/>
      <c r="H491" s="488"/>
      <c r="I491" s="497"/>
      <c r="J491" s="497"/>
      <c r="K491" s="497"/>
      <c r="L491" s="497"/>
    </row>
    <row r="492">
      <c r="D492" s="783"/>
      <c r="H492" s="488"/>
      <c r="I492" s="497"/>
      <c r="J492" s="497"/>
      <c r="K492" s="497"/>
      <c r="L492" s="497"/>
    </row>
    <row r="493">
      <c r="D493" s="783"/>
      <c r="H493" s="488"/>
      <c r="I493" s="497"/>
      <c r="J493" s="497"/>
      <c r="K493" s="497"/>
      <c r="L493" s="497"/>
    </row>
    <row r="494">
      <c r="D494" s="783"/>
      <c r="H494" s="488"/>
      <c r="I494" s="497"/>
      <c r="J494" s="497"/>
      <c r="K494" s="497"/>
      <c r="L494" s="497"/>
    </row>
    <row r="495">
      <c r="D495" s="783"/>
      <c r="H495" s="488"/>
      <c r="I495" s="497"/>
      <c r="J495" s="497"/>
      <c r="K495" s="497"/>
      <c r="L495" s="497"/>
    </row>
    <row r="496">
      <c r="D496" s="783"/>
      <c r="H496" s="488"/>
      <c r="I496" s="497"/>
      <c r="J496" s="497"/>
      <c r="K496" s="497"/>
      <c r="L496" s="497"/>
    </row>
    <row r="497">
      <c r="D497" s="783"/>
      <c r="H497" s="488"/>
      <c r="I497" s="497"/>
      <c r="J497" s="497"/>
      <c r="K497" s="497"/>
      <c r="L497" s="497"/>
    </row>
    <row r="498">
      <c r="D498" s="783"/>
      <c r="H498" s="488"/>
      <c r="I498" s="497"/>
      <c r="J498" s="497"/>
      <c r="K498" s="497"/>
      <c r="L498" s="497"/>
    </row>
    <row r="499">
      <c r="D499" s="783"/>
      <c r="H499" s="488"/>
      <c r="I499" s="497"/>
      <c r="J499" s="497"/>
      <c r="K499" s="497"/>
      <c r="L499" s="497"/>
    </row>
    <row r="500">
      <c r="D500" s="783"/>
      <c r="H500" s="488"/>
      <c r="I500" s="497"/>
      <c r="J500" s="497"/>
      <c r="K500" s="497"/>
      <c r="L500" s="497"/>
    </row>
    <row r="501">
      <c r="D501" s="783"/>
      <c r="H501" s="488"/>
      <c r="I501" s="497"/>
      <c r="J501" s="497"/>
      <c r="K501" s="497"/>
      <c r="L501" s="497"/>
    </row>
    <row r="502">
      <c r="D502" s="783"/>
      <c r="H502" s="488"/>
      <c r="I502" s="497"/>
      <c r="J502" s="497"/>
      <c r="K502" s="497"/>
      <c r="L502" s="497"/>
    </row>
    <row r="503">
      <c r="D503" s="783"/>
      <c r="H503" s="488"/>
      <c r="I503" s="497"/>
      <c r="J503" s="497"/>
      <c r="K503" s="497"/>
      <c r="L503" s="497"/>
    </row>
    <row r="504">
      <c r="D504" s="783"/>
      <c r="H504" s="488"/>
      <c r="I504" s="497"/>
      <c r="J504" s="497"/>
      <c r="K504" s="497"/>
      <c r="L504" s="497"/>
    </row>
    <row r="505">
      <c r="D505" s="783"/>
      <c r="H505" s="488"/>
      <c r="I505" s="497"/>
      <c r="J505" s="497"/>
      <c r="K505" s="497"/>
      <c r="L505" s="497"/>
    </row>
    <row r="506">
      <c r="D506" s="783"/>
      <c r="H506" s="488"/>
      <c r="I506" s="497"/>
      <c r="J506" s="497"/>
      <c r="K506" s="497"/>
      <c r="L506" s="497"/>
    </row>
    <row r="507">
      <c r="D507" s="783"/>
      <c r="H507" s="488"/>
      <c r="I507" s="497"/>
      <c r="J507" s="497"/>
      <c r="K507" s="497"/>
      <c r="L507" s="497"/>
    </row>
    <row r="508">
      <c r="D508" s="783"/>
      <c r="H508" s="488"/>
      <c r="I508" s="497"/>
      <c r="J508" s="497"/>
      <c r="K508" s="497"/>
      <c r="L508" s="497"/>
    </row>
    <row r="509">
      <c r="D509" s="783"/>
      <c r="H509" s="488"/>
      <c r="I509" s="497"/>
      <c r="J509" s="497"/>
      <c r="K509" s="497"/>
      <c r="L509" s="497"/>
    </row>
    <row r="510">
      <c r="D510" s="783"/>
      <c r="H510" s="488"/>
      <c r="I510" s="497"/>
      <c r="J510" s="497"/>
      <c r="K510" s="497"/>
      <c r="L510" s="497"/>
    </row>
    <row r="511">
      <c r="D511" s="783"/>
      <c r="H511" s="488"/>
      <c r="I511" s="497"/>
      <c r="J511" s="497"/>
      <c r="K511" s="497"/>
      <c r="L511" s="497"/>
    </row>
    <row r="512">
      <c r="D512" s="783"/>
      <c r="H512" s="488"/>
      <c r="I512" s="497"/>
      <c r="J512" s="497"/>
      <c r="K512" s="497"/>
      <c r="L512" s="497"/>
    </row>
    <row r="513">
      <c r="D513" s="783"/>
      <c r="H513" s="488"/>
      <c r="I513" s="497"/>
      <c r="J513" s="497"/>
      <c r="K513" s="497"/>
      <c r="L513" s="497"/>
    </row>
    <row r="514">
      <c r="D514" s="783"/>
      <c r="H514" s="488"/>
      <c r="I514" s="497"/>
      <c r="J514" s="497"/>
      <c r="K514" s="497"/>
      <c r="L514" s="497"/>
    </row>
    <row r="515">
      <c r="D515" s="783"/>
      <c r="H515" s="488"/>
      <c r="I515" s="497"/>
      <c r="J515" s="497"/>
      <c r="K515" s="497"/>
      <c r="L515" s="497"/>
    </row>
    <row r="516">
      <c r="D516" s="783"/>
      <c r="H516" s="488"/>
      <c r="I516" s="497"/>
      <c r="J516" s="497"/>
      <c r="K516" s="497"/>
      <c r="L516" s="497"/>
    </row>
    <row r="517">
      <c r="D517" s="783"/>
      <c r="H517" s="488"/>
      <c r="I517" s="497"/>
      <c r="J517" s="497"/>
      <c r="K517" s="497"/>
      <c r="L517" s="497"/>
    </row>
    <row r="518">
      <c r="D518" s="783"/>
      <c r="H518" s="488"/>
      <c r="I518" s="497"/>
      <c r="J518" s="497"/>
      <c r="K518" s="497"/>
      <c r="L518" s="497"/>
    </row>
    <row r="519">
      <c r="D519" s="783"/>
      <c r="H519" s="488"/>
      <c r="I519" s="497"/>
      <c r="J519" s="497"/>
      <c r="K519" s="497"/>
      <c r="L519" s="497"/>
    </row>
    <row r="520">
      <c r="D520" s="783"/>
      <c r="H520" s="488"/>
      <c r="I520" s="497"/>
      <c r="J520" s="497"/>
      <c r="K520" s="497"/>
      <c r="L520" s="497"/>
    </row>
    <row r="521">
      <c r="D521" s="783"/>
      <c r="H521" s="488"/>
      <c r="I521" s="497"/>
      <c r="J521" s="497"/>
      <c r="K521" s="497"/>
      <c r="L521" s="497"/>
    </row>
    <row r="522">
      <c r="D522" s="783"/>
      <c r="H522" s="488"/>
      <c r="I522" s="497"/>
      <c r="J522" s="497"/>
      <c r="K522" s="497"/>
      <c r="L522" s="497"/>
    </row>
    <row r="523">
      <c r="D523" s="783"/>
      <c r="H523" s="488"/>
      <c r="I523" s="497"/>
      <c r="J523" s="497"/>
      <c r="K523" s="497"/>
      <c r="L523" s="497"/>
    </row>
    <row r="524">
      <c r="D524" s="783"/>
      <c r="H524" s="488"/>
      <c r="I524" s="497"/>
      <c r="J524" s="497"/>
      <c r="K524" s="497"/>
      <c r="L524" s="497"/>
    </row>
    <row r="525">
      <c r="D525" s="783"/>
      <c r="H525" s="488"/>
      <c r="I525" s="497"/>
      <c r="J525" s="497"/>
      <c r="K525" s="497"/>
      <c r="L525" s="497"/>
    </row>
    <row r="526">
      <c r="D526" s="783"/>
      <c r="H526" s="488"/>
      <c r="I526" s="497"/>
      <c r="J526" s="497"/>
      <c r="K526" s="497"/>
      <c r="L526" s="497"/>
    </row>
    <row r="527">
      <c r="D527" s="783"/>
      <c r="H527" s="488"/>
      <c r="I527" s="497"/>
      <c r="J527" s="497"/>
      <c r="K527" s="497"/>
      <c r="L527" s="497"/>
    </row>
    <row r="528">
      <c r="D528" s="783"/>
      <c r="H528" s="488"/>
      <c r="I528" s="497"/>
      <c r="J528" s="497"/>
      <c r="K528" s="497"/>
      <c r="L528" s="497"/>
    </row>
    <row r="529">
      <c r="D529" s="783"/>
      <c r="H529" s="488"/>
      <c r="I529" s="497"/>
      <c r="J529" s="497"/>
      <c r="K529" s="497"/>
      <c r="L529" s="497"/>
    </row>
    <row r="530">
      <c r="D530" s="783"/>
      <c r="H530" s="488"/>
      <c r="I530" s="497"/>
      <c r="J530" s="497"/>
      <c r="K530" s="497"/>
      <c r="L530" s="497"/>
    </row>
    <row r="531">
      <c r="D531" s="783"/>
      <c r="H531" s="488"/>
      <c r="I531" s="497"/>
      <c r="J531" s="497"/>
      <c r="K531" s="497"/>
      <c r="L531" s="497"/>
    </row>
    <row r="532">
      <c r="D532" s="783"/>
      <c r="H532" s="488"/>
      <c r="I532" s="497"/>
      <c r="J532" s="497"/>
      <c r="K532" s="497"/>
      <c r="L532" s="497"/>
    </row>
    <row r="533">
      <c r="D533" s="783"/>
      <c r="H533" s="488"/>
      <c r="I533" s="497"/>
      <c r="J533" s="497"/>
      <c r="K533" s="497"/>
      <c r="L533" s="497"/>
    </row>
    <row r="534">
      <c r="D534" s="783"/>
      <c r="H534" s="488"/>
      <c r="I534" s="497"/>
      <c r="J534" s="497"/>
      <c r="K534" s="497"/>
      <c r="L534" s="497"/>
    </row>
    <row r="535">
      <c r="D535" s="783"/>
      <c r="H535" s="488"/>
      <c r="I535" s="497"/>
      <c r="J535" s="497"/>
      <c r="K535" s="497"/>
      <c r="L535" s="497"/>
    </row>
    <row r="536">
      <c r="D536" s="783"/>
      <c r="H536" s="488"/>
      <c r="I536" s="497"/>
      <c r="J536" s="497"/>
      <c r="K536" s="497"/>
      <c r="L536" s="497"/>
    </row>
    <row r="537">
      <c r="D537" s="783"/>
      <c r="H537" s="488"/>
      <c r="I537" s="497"/>
      <c r="J537" s="497"/>
      <c r="K537" s="497"/>
      <c r="L537" s="497"/>
    </row>
    <row r="538">
      <c r="D538" s="783"/>
      <c r="H538" s="488"/>
      <c r="I538" s="497"/>
      <c r="J538" s="497"/>
      <c r="K538" s="497"/>
      <c r="L538" s="497"/>
    </row>
    <row r="539">
      <c r="D539" s="783"/>
      <c r="H539" s="488"/>
      <c r="I539" s="497"/>
      <c r="J539" s="497"/>
      <c r="K539" s="497"/>
      <c r="L539" s="497"/>
    </row>
    <row r="540">
      <c r="D540" s="783"/>
      <c r="H540" s="488"/>
      <c r="I540" s="497"/>
      <c r="J540" s="497"/>
      <c r="K540" s="497"/>
      <c r="L540" s="497"/>
    </row>
    <row r="541">
      <c r="D541" s="783"/>
      <c r="H541" s="488"/>
      <c r="I541" s="497"/>
      <c r="J541" s="497"/>
      <c r="K541" s="497"/>
      <c r="L541" s="497"/>
    </row>
    <row r="542">
      <c r="D542" s="783"/>
      <c r="H542" s="488"/>
      <c r="I542" s="497"/>
      <c r="J542" s="497"/>
      <c r="K542" s="497"/>
      <c r="L542" s="497"/>
    </row>
    <row r="543">
      <c r="D543" s="783"/>
      <c r="H543" s="488"/>
      <c r="I543" s="497"/>
      <c r="J543" s="497"/>
      <c r="K543" s="497"/>
      <c r="L543" s="497"/>
    </row>
    <row r="544">
      <c r="D544" s="783"/>
      <c r="H544" s="488"/>
      <c r="I544" s="497"/>
      <c r="J544" s="497"/>
      <c r="K544" s="497"/>
      <c r="L544" s="497"/>
    </row>
    <row r="545">
      <c r="D545" s="783"/>
      <c r="H545" s="488"/>
      <c r="I545" s="497"/>
      <c r="J545" s="497"/>
      <c r="K545" s="497"/>
      <c r="L545" s="497"/>
    </row>
    <row r="546">
      <c r="D546" s="783"/>
      <c r="H546" s="488"/>
      <c r="I546" s="497"/>
      <c r="J546" s="497"/>
      <c r="K546" s="497"/>
      <c r="L546" s="497"/>
    </row>
    <row r="547">
      <c r="D547" s="783"/>
      <c r="H547" s="488"/>
      <c r="I547" s="497"/>
      <c r="J547" s="497"/>
      <c r="K547" s="497"/>
      <c r="L547" s="497"/>
    </row>
    <row r="548">
      <c r="D548" s="783"/>
      <c r="H548" s="488"/>
      <c r="I548" s="497"/>
      <c r="J548" s="497"/>
      <c r="K548" s="497"/>
      <c r="L548" s="497"/>
    </row>
    <row r="549">
      <c r="D549" s="783"/>
      <c r="H549" s="488"/>
      <c r="I549" s="497"/>
      <c r="J549" s="497"/>
      <c r="K549" s="497"/>
      <c r="L549" s="497"/>
    </row>
    <row r="550">
      <c r="D550" s="783"/>
      <c r="H550" s="488"/>
      <c r="I550" s="497"/>
      <c r="J550" s="497"/>
      <c r="K550" s="497"/>
      <c r="L550" s="497"/>
    </row>
    <row r="551">
      <c r="D551" s="783"/>
      <c r="H551" s="488"/>
      <c r="I551" s="497"/>
      <c r="J551" s="497"/>
      <c r="K551" s="497"/>
      <c r="L551" s="497"/>
    </row>
    <row r="552">
      <c r="D552" s="783"/>
      <c r="H552" s="488"/>
      <c r="I552" s="497"/>
      <c r="J552" s="497"/>
      <c r="K552" s="497"/>
      <c r="L552" s="497"/>
    </row>
    <row r="553">
      <c r="D553" s="783"/>
      <c r="H553" s="488"/>
      <c r="I553" s="497"/>
      <c r="J553" s="497"/>
      <c r="K553" s="497"/>
      <c r="L553" s="497"/>
    </row>
    <row r="554">
      <c r="D554" s="783"/>
      <c r="H554" s="488"/>
      <c r="I554" s="497"/>
      <c r="J554" s="497"/>
      <c r="K554" s="497"/>
      <c r="L554" s="497"/>
    </row>
    <row r="555">
      <c r="D555" s="783"/>
      <c r="H555" s="488"/>
      <c r="I555" s="497"/>
      <c r="J555" s="497"/>
      <c r="K555" s="497"/>
      <c r="L555" s="497"/>
    </row>
    <row r="556">
      <c r="D556" s="783"/>
      <c r="H556" s="488"/>
      <c r="I556" s="497"/>
      <c r="J556" s="497"/>
      <c r="K556" s="497"/>
      <c r="L556" s="497"/>
    </row>
    <row r="557">
      <c r="D557" s="783"/>
      <c r="H557" s="488"/>
      <c r="I557" s="497"/>
      <c r="J557" s="497"/>
      <c r="K557" s="497"/>
      <c r="L557" s="497"/>
    </row>
    <row r="558">
      <c r="D558" s="783"/>
      <c r="H558" s="488"/>
      <c r="I558" s="497"/>
      <c r="J558" s="497"/>
      <c r="K558" s="497"/>
      <c r="L558" s="497"/>
    </row>
    <row r="559">
      <c r="D559" s="783"/>
      <c r="H559" s="488"/>
      <c r="I559" s="497"/>
      <c r="J559" s="497"/>
      <c r="K559" s="497"/>
      <c r="L559" s="497"/>
    </row>
    <row r="560">
      <c r="D560" s="783"/>
      <c r="H560" s="488"/>
      <c r="I560" s="497"/>
      <c r="J560" s="497"/>
      <c r="K560" s="497"/>
      <c r="L560" s="497"/>
    </row>
    <row r="561">
      <c r="D561" s="783"/>
      <c r="H561" s="488"/>
      <c r="I561" s="497"/>
      <c r="J561" s="497"/>
      <c r="K561" s="497"/>
      <c r="L561" s="497"/>
    </row>
    <row r="562">
      <c r="D562" s="783"/>
      <c r="H562" s="488"/>
      <c r="I562" s="497"/>
      <c r="J562" s="497"/>
      <c r="K562" s="497"/>
      <c r="L562" s="497"/>
    </row>
    <row r="563">
      <c r="D563" s="783"/>
      <c r="H563" s="488"/>
      <c r="I563" s="497"/>
      <c r="J563" s="497"/>
      <c r="K563" s="497"/>
      <c r="L563" s="497"/>
    </row>
    <row r="564">
      <c r="D564" s="783"/>
      <c r="H564" s="488"/>
      <c r="I564" s="497"/>
      <c r="J564" s="497"/>
      <c r="K564" s="497"/>
      <c r="L564" s="497"/>
    </row>
    <row r="565">
      <c r="D565" s="783"/>
      <c r="H565" s="488"/>
      <c r="I565" s="497"/>
      <c r="J565" s="497"/>
      <c r="K565" s="497"/>
      <c r="L565" s="497"/>
    </row>
    <row r="566">
      <c r="D566" s="783"/>
      <c r="H566" s="488"/>
      <c r="I566" s="497"/>
      <c r="J566" s="497"/>
      <c r="K566" s="497"/>
      <c r="L566" s="497"/>
    </row>
    <row r="567">
      <c r="D567" s="783"/>
      <c r="H567" s="488"/>
      <c r="I567" s="497"/>
      <c r="J567" s="497"/>
      <c r="K567" s="497"/>
      <c r="L567" s="497"/>
    </row>
    <row r="568">
      <c r="D568" s="783"/>
      <c r="H568" s="488"/>
      <c r="I568" s="497"/>
      <c r="J568" s="497"/>
      <c r="K568" s="497"/>
      <c r="L568" s="497"/>
    </row>
    <row r="569">
      <c r="D569" s="783"/>
      <c r="H569" s="488"/>
      <c r="I569" s="497"/>
      <c r="J569" s="497"/>
      <c r="K569" s="497"/>
      <c r="L569" s="497"/>
    </row>
    <row r="570">
      <c r="D570" s="783"/>
      <c r="H570" s="488"/>
      <c r="I570" s="497"/>
      <c r="J570" s="497"/>
      <c r="K570" s="497"/>
      <c r="L570" s="497"/>
    </row>
    <row r="571">
      <c r="D571" s="783"/>
      <c r="H571" s="488"/>
      <c r="I571" s="497"/>
      <c r="J571" s="497"/>
      <c r="K571" s="497"/>
      <c r="L571" s="497"/>
    </row>
    <row r="572">
      <c r="D572" s="783"/>
      <c r="H572" s="488"/>
      <c r="I572" s="497"/>
      <c r="J572" s="497"/>
      <c r="K572" s="497"/>
      <c r="L572" s="497"/>
    </row>
    <row r="573">
      <c r="D573" s="783"/>
      <c r="H573" s="488"/>
      <c r="I573" s="497"/>
      <c r="J573" s="497"/>
      <c r="K573" s="497"/>
      <c r="L573" s="497"/>
    </row>
    <row r="574">
      <c r="D574" s="783"/>
      <c r="H574" s="488"/>
      <c r="I574" s="497"/>
      <c r="J574" s="497"/>
      <c r="K574" s="497"/>
      <c r="L574" s="497"/>
    </row>
    <row r="575">
      <c r="D575" s="783"/>
      <c r="H575" s="488"/>
      <c r="I575" s="497"/>
      <c r="J575" s="497"/>
      <c r="K575" s="497"/>
      <c r="L575" s="497"/>
    </row>
    <row r="576">
      <c r="D576" s="783"/>
      <c r="H576" s="488"/>
      <c r="I576" s="497"/>
      <c r="J576" s="497"/>
      <c r="K576" s="497"/>
      <c r="L576" s="497"/>
    </row>
    <row r="577">
      <c r="D577" s="783"/>
      <c r="H577" s="488"/>
      <c r="I577" s="497"/>
      <c r="J577" s="497"/>
      <c r="K577" s="497"/>
      <c r="L577" s="497"/>
    </row>
    <row r="578">
      <c r="D578" s="783"/>
      <c r="H578" s="488"/>
      <c r="I578" s="497"/>
      <c r="J578" s="497"/>
      <c r="K578" s="497"/>
      <c r="L578" s="497"/>
    </row>
    <row r="579">
      <c r="D579" s="783"/>
      <c r="H579" s="488"/>
      <c r="I579" s="497"/>
      <c r="J579" s="497"/>
      <c r="K579" s="497"/>
      <c r="L579" s="497"/>
    </row>
    <row r="580">
      <c r="D580" s="783"/>
      <c r="H580" s="488"/>
      <c r="I580" s="497"/>
      <c r="J580" s="497"/>
      <c r="K580" s="497"/>
      <c r="L580" s="497"/>
    </row>
    <row r="581">
      <c r="D581" s="783"/>
      <c r="H581" s="488"/>
      <c r="I581" s="497"/>
      <c r="J581" s="497"/>
      <c r="K581" s="497"/>
      <c r="L581" s="497"/>
    </row>
    <row r="582">
      <c r="D582" s="783"/>
      <c r="H582" s="488"/>
      <c r="I582" s="497"/>
      <c r="J582" s="497"/>
      <c r="K582" s="497"/>
      <c r="L582" s="497"/>
    </row>
    <row r="583">
      <c r="D583" s="783"/>
      <c r="H583" s="488"/>
      <c r="I583" s="497"/>
      <c r="J583" s="497"/>
      <c r="K583" s="497"/>
      <c r="L583" s="497"/>
    </row>
    <row r="584">
      <c r="D584" s="783"/>
      <c r="H584" s="488"/>
      <c r="I584" s="497"/>
      <c r="J584" s="497"/>
      <c r="K584" s="497"/>
      <c r="L584" s="497"/>
    </row>
    <row r="585">
      <c r="D585" s="783"/>
      <c r="H585" s="488"/>
      <c r="I585" s="497"/>
      <c r="J585" s="497"/>
      <c r="K585" s="497"/>
      <c r="L585" s="497"/>
    </row>
    <row r="586">
      <c r="D586" s="783"/>
      <c r="H586" s="488"/>
      <c r="I586" s="497"/>
      <c r="J586" s="497"/>
      <c r="K586" s="497"/>
      <c r="L586" s="497"/>
    </row>
    <row r="587">
      <c r="D587" s="783"/>
      <c r="H587" s="488"/>
      <c r="I587" s="497"/>
      <c r="J587" s="497"/>
      <c r="K587" s="497"/>
      <c r="L587" s="497"/>
    </row>
    <row r="588">
      <c r="D588" s="783"/>
      <c r="H588" s="488"/>
      <c r="I588" s="497"/>
      <c r="J588" s="497"/>
      <c r="K588" s="497"/>
      <c r="L588" s="497"/>
    </row>
    <row r="589">
      <c r="D589" s="783"/>
      <c r="H589" s="488"/>
      <c r="I589" s="497"/>
      <c r="J589" s="497"/>
      <c r="K589" s="497"/>
      <c r="L589" s="497"/>
    </row>
    <row r="590">
      <c r="D590" s="783"/>
      <c r="H590" s="488"/>
      <c r="I590" s="497"/>
      <c r="J590" s="497"/>
      <c r="K590" s="497"/>
      <c r="L590" s="497"/>
    </row>
    <row r="591">
      <c r="D591" s="783"/>
      <c r="H591" s="488"/>
      <c r="I591" s="497"/>
      <c r="J591" s="497"/>
      <c r="K591" s="497"/>
      <c r="L591" s="497"/>
    </row>
    <row r="592">
      <c r="D592" s="783"/>
      <c r="H592" s="488"/>
      <c r="I592" s="497"/>
      <c r="J592" s="497"/>
      <c r="K592" s="497"/>
      <c r="L592" s="497"/>
    </row>
    <row r="593">
      <c r="D593" s="783"/>
      <c r="H593" s="488"/>
      <c r="I593" s="497"/>
      <c r="J593" s="497"/>
      <c r="K593" s="497"/>
      <c r="L593" s="497"/>
    </row>
    <row r="594">
      <c r="D594" s="783"/>
      <c r="H594" s="488"/>
      <c r="I594" s="497"/>
      <c r="J594" s="497"/>
      <c r="K594" s="497"/>
      <c r="L594" s="497"/>
    </row>
    <row r="595">
      <c r="D595" s="783"/>
      <c r="H595" s="488"/>
      <c r="I595" s="497"/>
      <c r="J595" s="497"/>
      <c r="K595" s="497"/>
      <c r="L595" s="497"/>
    </row>
    <row r="596">
      <c r="D596" s="783"/>
      <c r="H596" s="488"/>
      <c r="I596" s="497"/>
      <c r="J596" s="497"/>
      <c r="K596" s="497"/>
      <c r="L596" s="497"/>
    </row>
    <row r="597">
      <c r="D597" s="783"/>
      <c r="H597" s="488"/>
      <c r="I597" s="497"/>
      <c r="J597" s="497"/>
      <c r="K597" s="497"/>
      <c r="L597" s="497"/>
    </row>
    <row r="598">
      <c r="D598" s="783"/>
      <c r="H598" s="488"/>
      <c r="I598" s="497"/>
      <c r="J598" s="497"/>
      <c r="K598" s="497"/>
      <c r="L598" s="497"/>
    </row>
    <row r="599">
      <c r="D599" s="783"/>
      <c r="H599" s="488"/>
      <c r="I599" s="497"/>
      <c r="J599" s="497"/>
      <c r="K599" s="497"/>
      <c r="L599" s="497"/>
    </row>
    <row r="600">
      <c r="D600" s="783"/>
      <c r="H600" s="488"/>
      <c r="I600" s="497"/>
      <c r="J600" s="497"/>
      <c r="K600" s="497"/>
      <c r="L600" s="497"/>
    </row>
    <row r="601">
      <c r="D601" s="783"/>
      <c r="H601" s="488"/>
      <c r="I601" s="497"/>
      <c r="J601" s="497"/>
      <c r="K601" s="497"/>
      <c r="L601" s="497"/>
    </row>
    <row r="602">
      <c r="D602" s="783"/>
      <c r="H602" s="488"/>
      <c r="I602" s="497"/>
      <c r="J602" s="497"/>
      <c r="K602" s="497"/>
      <c r="L602" s="497"/>
    </row>
    <row r="603">
      <c r="D603" s="783"/>
      <c r="H603" s="488"/>
      <c r="I603" s="497"/>
      <c r="J603" s="497"/>
      <c r="K603" s="497"/>
      <c r="L603" s="497"/>
    </row>
    <row r="604">
      <c r="D604" s="783"/>
      <c r="H604" s="488"/>
      <c r="I604" s="497"/>
      <c r="J604" s="497"/>
      <c r="K604" s="497"/>
      <c r="L604" s="497"/>
    </row>
    <row r="605">
      <c r="D605" s="783"/>
      <c r="H605" s="488"/>
      <c r="I605" s="497"/>
      <c r="J605" s="497"/>
      <c r="K605" s="497"/>
      <c r="L605" s="497"/>
    </row>
    <row r="606">
      <c r="D606" s="783"/>
      <c r="H606" s="488"/>
      <c r="I606" s="497"/>
      <c r="J606" s="497"/>
      <c r="K606" s="497"/>
      <c r="L606" s="497"/>
    </row>
    <row r="607">
      <c r="D607" s="783"/>
      <c r="H607" s="488"/>
      <c r="I607" s="497"/>
      <c r="J607" s="497"/>
      <c r="K607" s="497"/>
      <c r="L607" s="497"/>
    </row>
    <row r="608">
      <c r="D608" s="783"/>
      <c r="H608" s="488"/>
      <c r="I608" s="497"/>
      <c r="J608" s="497"/>
      <c r="K608" s="497"/>
      <c r="L608" s="497"/>
    </row>
    <row r="609">
      <c r="D609" s="783"/>
      <c r="H609" s="488"/>
      <c r="I609" s="497"/>
      <c r="J609" s="497"/>
      <c r="K609" s="497"/>
      <c r="L609" s="497"/>
    </row>
    <row r="610">
      <c r="D610" s="783"/>
      <c r="H610" s="488"/>
      <c r="I610" s="497"/>
      <c r="J610" s="497"/>
      <c r="K610" s="497"/>
      <c r="L610" s="497"/>
    </row>
    <row r="611">
      <c r="D611" s="783"/>
      <c r="H611" s="488"/>
      <c r="I611" s="497"/>
      <c r="J611" s="497"/>
      <c r="K611" s="497"/>
      <c r="L611" s="497"/>
    </row>
    <row r="612">
      <c r="D612" s="783"/>
      <c r="H612" s="488"/>
      <c r="I612" s="497"/>
      <c r="J612" s="497"/>
      <c r="K612" s="497"/>
      <c r="L612" s="497"/>
    </row>
    <row r="613">
      <c r="D613" s="783"/>
      <c r="H613" s="488"/>
      <c r="I613" s="497"/>
      <c r="J613" s="497"/>
      <c r="K613" s="497"/>
      <c r="L613" s="497"/>
    </row>
    <row r="614">
      <c r="D614" s="783"/>
      <c r="H614" s="488"/>
      <c r="I614" s="497"/>
      <c r="J614" s="497"/>
      <c r="K614" s="497"/>
      <c r="L614" s="497"/>
    </row>
    <row r="615">
      <c r="D615" s="783"/>
      <c r="H615" s="488"/>
      <c r="I615" s="497"/>
      <c r="J615" s="497"/>
      <c r="K615" s="497"/>
      <c r="L615" s="497"/>
    </row>
    <row r="616">
      <c r="D616" s="783"/>
      <c r="H616" s="488"/>
      <c r="I616" s="497"/>
      <c r="J616" s="497"/>
      <c r="K616" s="497"/>
      <c r="L616" s="497"/>
    </row>
    <row r="617">
      <c r="D617" s="783"/>
      <c r="H617" s="488"/>
      <c r="I617" s="497"/>
      <c r="J617" s="497"/>
      <c r="K617" s="497"/>
      <c r="L617" s="497"/>
    </row>
    <row r="618">
      <c r="D618" s="783"/>
      <c r="H618" s="488"/>
      <c r="I618" s="497"/>
      <c r="J618" s="497"/>
      <c r="K618" s="497"/>
      <c r="L618" s="497"/>
    </row>
    <row r="619">
      <c r="D619" s="783"/>
      <c r="H619" s="488"/>
      <c r="I619" s="497"/>
      <c r="J619" s="497"/>
      <c r="K619" s="497"/>
      <c r="L619" s="497"/>
    </row>
    <row r="620">
      <c r="D620" s="783"/>
      <c r="H620" s="488"/>
      <c r="I620" s="497"/>
      <c r="J620" s="497"/>
      <c r="K620" s="497"/>
      <c r="L620" s="497"/>
    </row>
    <row r="621">
      <c r="D621" s="783"/>
      <c r="H621" s="488"/>
      <c r="I621" s="497"/>
      <c r="J621" s="497"/>
      <c r="K621" s="497"/>
      <c r="L621" s="497"/>
    </row>
    <row r="622">
      <c r="D622" s="783"/>
      <c r="H622" s="488"/>
      <c r="I622" s="497"/>
      <c r="J622" s="497"/>
      <c r="K622" s="497"/>
      <c r="L622" s="497"/>
    </row>
    <row r="623">
      <c r="D623" s="783"/>
      <c r="H623" s="488"/>
      <c r="I623" s="497"/>
      <c r="J623" s="497"/>
      <c r="K623" s="497"/>
      <c r="L623" s="497"/>
    </row>
    <row r="624">
      <c r="D624" s="783"/>
      <c r="H624" s="488"/>
      <c r="I624" s="497"/>
      <c r="J624" s="497"/>
      <c r="K624" s="497"/>
      <c r="L624" s="497"/>
    </row>
    <row r="625">
      <c r="D625" s="783"/>
      <c r="H625" s="488"/>
      <c r="I625" s="497"/>
      <c r="J625" s="497"/>
      <c r="K625" s="497"/>
      <c r="L625" s="497"/>
    </row>
    <row r="626">
      <c r="D626" s="783"/>
      <c r="H626" s="488"/>
      <c r="I626" s="497"/>
      <c r="J626" s="497"/>
      <c r="K626" s="497"/>
      <c r="L626" s="497"/>
    </row>
    <row r="627">
      <c r="D627" s="783"/>
      <c r="H627" s="488"/>
      <c r="I627" s="497"/>
      <c r="J627" s="497"/>
      <c r="K627" s="497"/>
      <c r="L627" s="497"/>
    </row>
    <row r="628">
      <c r="D628" s="783"/>
      <c r="H628" s="488"/>
      <c r="I628" s="497"/>
      <c r="J628" s="497"/>
      <c r="K628" s="497"/>
      <c r="L628" s="497"/>
    </row>
    <row r="629">
      <c r="D629" s="783"/>
      <c r="H629" s="488"/>
      <c r="I629" s="497"/>
      <c r="J629" s="497"/>
      <c r="K629" s="497"/>
      <c r="L629" s="497"/>
    </row>
    <row r="630">
      <c r="D630" s="783"/>
      <c r="H630" s="488"/>
      <c r="I630" s="497"/>
      <c r="J630" s="497"/>
      <c r="K630" s="497"/>
      <c r="L630" s="497"/>
    </row>
    <row r="631">
      <c r="D631" s="783"/>
      <c r="H631" s="488"/>
      <c r="I631" s="497"/>
      <c r="J631" s="497"/>
      <c r="K631" s="497"/>
      <c r="L631" s="497"/>
    </row>
    <row r="632">
      <c r="D632" s="783"/>
      <c r="H632" s="488"/>
      <c r="I632" s="497"/>
      <c r="J632" s="497"/>
      <c r="K632" s="497"/>
      <c r="L632" s="497"/>
    </row>
    <row r="633">
      <c r="D633" s="783"/>
      <c r="H633" s="488"/>
      <c r="I633" s="497"/>
      <c r="J633" s="497"/>
      <c r="K633" s="497"/>
      <c r="L633" s="497"/>
    </row>
    <row r="634">
      <c r="D634" s="783"/>
      <c r="H634" s="488"/>
      <c r="I634" s="497"/>
      <c r="J634" s="497"/>
      <c r="K634" s="497"/>
      <c r="L634" s="497"/>
    </row>
    <row r="635">
      <c r="D635" s="783"/>
      <c r="H635" s="488"/>
      <c r="I635" s="497"/>
      <c r="J635" s="497"/>
      <c r="K635" s="497"/>
      <c r="L635" s="497"/>
    </row>
    <row r="636">
      <c r="D636" s="783"/>
      <c r="H636" s="488"/>
      <c r="I636" s="497"/>
      <c r="J636" s="497"/>
      <c r="K636" s="497"/>
      <c r="L636" s="497"/>
    </row>
    <row r="637">
      <c r="D637" s="783"/>
      <c r="H637" s="488"/>
      <c r="I637" s="497"/>
      <c r="J637" s="497"/>
      <c r="K637" s="497"/>
      <c r="L637" s="497"/>
    </row>
    <row r="638">
      <c r="D638" s="783"/>
      <c r="H638" s="488"/>
      <c r="I638" s="497"/>
      <c r="J638" s="497"/>
      <c r="K638" s="497"/>
      <c r="L638" s="497"/>
    </row>
    <row r="639">
      <c r="D639" s="783"/>
      <c r="H639" s="488"/>
      <c r="I639" s="497"/>
      <c r="J639" s="497"/>
      <c r="K639" s="497"/>
      <c r="L639" s="497"/>
    </row>
    <row r="640">
      <c r="D640" s="783"/>
      <c r="H640" s="488"/>
      <c r="I640" s="497"/>
      <c r="J640" s="497"/>
      <c r="K640" s="497"/>
      <c r="L640" s="497"/>
    </row>
    <row r="641">
      <c r="D641" s="783"/>
      <c r="H641" s="488"/>
      <c r="I641" s="497"/>
      <c r="J641" s="497"/>
      <c r="K641" s="497"/>
      <c r="L641" s="497"/>
    </row>
    <row r="642">
      <c r="D642" s="783"/>
      <c r="H642" s="488"/>
      <c r="I642" s="497"/>
      <c r="J642" s="497"/>
      <c r="K642" s="497"/>
      <c r="L642" s="497"/>
    </row>
    <row r="643">
      <c r="D643" s="783"/>
      <c r="H643" s="488"/>
      <c r="I643" s="497"/>
      <c r="J643" s="497"/>
      <c r="K643" s="497"/>
      <c r="L643" s="497"/>
    </row>
    <row r="644">
      <c r="D644" s="783"/>
      <c r="H644" s="488"/>
      <c r="I644" s="497"/>
      <c r="J644" s="497"/>
      <c r="K644" s="497"/>
      <c r="L644" s="497"/>
    </row>
    <row r="645">
      <c r="D645" s="783"/>
      <c r="H645" s="488"/>
      <c r="I645" s="497"/>
      <c r="J645" s="497"/>
      <c r="K645" s="497"/>
      <c r="L645" s="497"/>
    </row>
    <row r="646">
      <c r="D646" s="783"/>
      <c r="H646" s="488"/>
      <c r="I646" s="497"/>
      <c r="J646" s="497"/>
      <c r="K646" s="497"/>
      <c r="L646" s="497"/>
    </row>
    <row r="647">
      <c r="D647" s="783"/>
      <c r="H647" s="488"/>
      <c r="I647" s="497"/>
      <c r="J647" s="497"/>
      <c r="K647" s="497"/>
      <c r="L647" s="497"/>
    </row>
    <row r="648">
      <c r="D648" s="783"/>
      <c r="H648" s="488"/>
      <c r="I648" s="497"/>
      <c r="J648" s="497"/>
      <c r="K648" s="497"/>
      <c r="L648" s="497"/>
    </row>
    <row r="649">
      <c r="D649" s="783"/>
      <c r="H649" s="488"/>
      <c r="I649" s="497"/>
      <c r="J649" s="497"/>
      <c r="K649" s="497"/>
      <c r="L649" s="497"/>
    </row>
    <row r="650">
      <c r="D650" s="783"/>
      <c r="H650" s="488"/>
      <c r="I650" s="497"/>
      <c r="J650" s="497"/>
      <c r="K650" s="497"/>
      <c r="L650" s="497"/>
    </row>
    <row r="651">
      <c r="D651" s="783"/>
      <c r="H651" s="488"/>
      <c r="I651" s="497"/>
      <c r="J651" s="497"/>
      <c r="K651" s="497"/>
      <c r="L651" s="497"/>
    </row>
    <row r="652">
      <c r="D652" s="783"/>
      <c r="H652" s="488"/>
      <c r="I652" s="497"/>
      <c r="J652" s="497"/>
      <c r="K652" s="497"/>
      <c r="L652" s="497"/>
    </row>
    <row r="653">
      <c r="D653" s="783"/>
      <c r="H653" s="488"/>
      <c r="I653" s="497"/>
      <c r="J653" s="497"/>
      <c r="K653" s="497"/>
      <c r="L653" s="497"/>
    </row>
    <row r="654">
      <c r="D654" s="783"/>
      <c r="H654" s="488"/>
      <c r="I654" s="497"/>
      <c r="J654" s="497"/>
      <c r="K654" s="497"/>
      <c r="L654" s="497"/>
    </row>
    <row r="655">
      <c r="D655" s="783"/>
      <c r="H655" s="488"/>
      <c r="I655" s="497"/>
      <c r="J655" s="497"/>
      <c r="K655" s="497"/>
      <c r="L655" s="497"/>
    </row>
    <row r="656">
      <c r="D656" s="783"/>
      <c r="H656" s="488"/>
      <c r="I656" s="497"/>
      <c r="J656" s="497"/>
      <c r="K656" s="497"/>
      <c r="L656" s="497"/>
    </row>
    <row r="657">
      <c r="D657" s="783"/>
      <c r="H657" s="488"/>
      <c r="I657" s="497"/>
      <c r="J657" s="497"/>
      <c r="K657" s="497"/>
      <c r="L657" s="497"/>
    </row>
    <row r="658">
      <c r="D658" s="783"/>
      <c r="H658" s="488"/>
      <c r="I658" s="497"/>
      <c r="J658" s="497"/>
      <c r="K658" s="497"/>
      <c r="L658" s="497"/>
    </row>
    <row r="659">
      <c r="D659" s="783"/>
      <c r="H659" s="488"/>
      <c r="I659" s="497"/>
      <c r="J659" s="497"/>
      <c r="K659" s="497"/>
      <c r="L659" s="497"/>
    </row>
    <row r="660">
      <c r="D660" s="783"/>
      <c r="H660" s="488"/>
      <c r="I660" s="497"/>
      <c r="J660" s="497"/>
      <c r="K660" s="497"/>
      <c r="L660" s="497"/>
    </row>
    <row r="661">
      <c r="D661" s="783"/>
      <c r="H661" s="488"/>
      <c r="I661" s="497"/>
      <c r="J661" s="497"/>
      <c r="K661" s="497"/>
      <c r="L661" s="497"/>
    </row>
    <row r="662">
      <c r="D662" s="783"/>
      <c r="H662" s="488"/>
      <c r="I662" s="497"/>
      <c r="J662" s="497"/>
      <c r="K662" s="497"/>
      <c r="L662" s="497"/>
    </row>
    <row r="663">
      <c r="D663" s="783"/>
      <c r="H663" s="488"/>
      <c r="I663" s="497"/>
      <c r="J663" s="497"/>
      <c r="K663" s="497"/>
      <c r="L663" s="497"/>
    </row>
    <row r="664">
      <c r="D664" s="783"/>
      <c r="H664" s="488"/>
      <c r="I664" s="497"/>
      <c r="J664" s="497"/>
      <c r="K664" s="497"/>
      <c r="L664" s="497"/>
    </row>
    <row r="665">
      <c r="D665" s="783"/>
      <c r="H665" s="488"/>
      <c r="I665" s="497"/>
      <c r="J665" s="497"/>
      <c r="K665" s="497"/>
      <c r="L665" s="497"/>
    </row>
    <row r="666">
      <c r="D666" s="783"/>
      <c r="H666" s="488"/>
      <c r="I666" s="497"/>
      <c r="J666" s="497"/>
      <c r="K666" s="497"/>
      <c r="L666" s="497"/>
    </row>
    <row r="667">
      <c r="D667" s="783"/>
      <c r="H667" s="488"/>
      <c r="I667" s="497"/>
      <c r="J667" s="497"/>
      <c r="K667" s="497"/>
      <c r="L667" s="497"/>
    </row>
    <row r="668">
      <c r="D668" s="783"/>
      <c r="H668" s="488"/>
      <c r="I668" s="497"/>
      <c r="J668" s="497"/>
      <c r="K668" s="497"/>
      <c r="L668" s="497"/>
    </row>
    <row r="669">
      <c r="D669" s="783"/>
      <c r="H669" s="488"/>
      <c r="I669" s="497"/>
      <c r="J669" s="497"/>
      <c r="K669" s="497"/>
      <c r="L669" s="497"/>
    </row>
    <row r="670">
      <c r="D670" s="783"/>
      <c r="H670" s="488"/>
      <c r="I670" s="497"/>
      <c r="J670" s="497"/>
      <c r="K670" s="497"/>
      <c r="L670" s="497"/>
    </row>
    <row r="671">
      <c r="D671" s="783"/>
      <c r="H671" s="488"/>
      <c r="I671" s="497"/>
      <c r="J671" s="497"/>
      <c r="K671" s="497"/>
      <c r="L671" s="497"/>
    </row>
    <row r="672">
      <c r="D672" s="783"/>
      <c r="H672" s="488"/>
      <c r="I672" s="497"/>
      <c r="J672" s="497"/>
      <c r="K672" s="497"/>
      <c r="L672" s="497"/>
    </row>
    <row r="673">
      <c r="D673" s="783"/>
      <c r="H673" s="488"/>
      <c r="I673" s="497"/>
      <c r="J673" s="497"/>
      <c r="K673" s="497"/>
      <c r="L673" s="497"/>
    </row>
    <row r="674">
      <c r="D674" s="783"/>
      <c r="H674" s="488"/>
      <c r="I674" s="497"/>
      <c r="J674" s="497"/>
      <c r="K674" s="497"/>
      <c r="L674" s="497"/>
    </row>
    <row r="675">
      <c r="D675" s="783"/>
      <c r="H675" s="488"/>
      <c r="I675" s="497"/>
      <c r="J675" s="497"/>
      <c r="K675" s="497"/>
      <c r="L675" s="497"/>
    </row>
    <row r="676">
      <c r="D676" s="783"/>
      <c r="H676" s="488"/>
      <c r="I676" s="497"/>
      <c r="J676" s="497"/>
      <c r="K676" s="497"/>
      <c r="L676" s="497"/>
    </row>
    <row r="677">
      <c r="D677" s="783"/>
      <c r="H677" s="488"/>
      <c r="I677" s="497"/>
      <c r="J677" s="497"/>
      <c r="K677" s="497"/>
      <c r="L677" s="497"/>
    </row>
    <row r="678">
      <c r="D678" s="783"/>
      <c r="H678" s="488"/>
      <c r="I678" s="497"/>
      <c r="J678" s="497"/>
      <c r="K678" s="497"/>
      <c r="L678" s="497"/>
    </row>
    <row r="679">
      <c r="D679" s="783"/>
      <c r="H679" s="488"/>
      <c r="I679" s="497"/>
      <c r="J679" s="497"/>
      <c r="K679" s="497"/>
      <c r="L679" s="497"/>
    </row>
    <row r="680">
      <c r="D680" s="783"/>
      <c r="H680" s="488"/>
      <c r="I680" s="497"/>
      <c r="J680" s="497"/>
      <c r="K680" s="497"/>
      <c r="L680" s="497"/>
    </row>
    <row r="681">
      <c r="D681" s="783"/>
      <c r="H681" s="488"/>
      <c r="I681" s="497"/>
      <c r="J681" s="497"/>
      <c r="K681" s="497"/>
      <c r="L681" s="497"/>
    </row>
    <row r="682">
      <c r="D682" s="783"/>
      <c r="H682" s="488"/>
      <c r="I682" s="497"/>
      <c r="J682" s="497"/>
      <c r="K682" s="497"/>
      <c r="L682" s="497"/>
    </row>
    <row r="683">
      <c r="D683" s="783"/>
      <c r="H683" s="488"/>
      <c r="I683" s="497"/>
      <c r="J683" s="497"/>
      <c r="K683" s="497"/>
      <c r="L683" s="497"/>
    </row>
    <row r="684">
      <c r="D684" s="783"/>
      <c r="H684" s="488"/>
      <c r="I684" s="497"/>
      <c r="J684" s="497"/>
      <c r="K684" s="497"/>
      <c r="L684" s="497"/>
    </row>
    <row r="685">
      <c r="D685" s="783"/>
      <c r="H685" s="488"/>
      <c r="I685" s="497"/>
      <c r="J685" s="497"/>
      <c r="K685" s="497"/>
      <c r="L685" s="497"/>
    </row>
    <row r="686">
      <c r="D686" s="783"/>
      <c r="H686" s="488"/>
      <c r="I686" s="497"/>
      <c r="J686" s="497"/>
      <c r="K686" s="497"/>
      <c r="L686" s="497"/>
    </row>
    <row r="687">
      <c r="D687" s="783"/>
      <c r="H687" s="488"/>
      <c r="I687" s="497"/>
      <c r="J687" s="497"/>
      <c r="K687" s="497"/>
      <c r="L687" s="497"/>
    </row>
    <row r="688">
      <c r="D688" s="783"/>
      <c r="H688" s="488"/>
      <c r="I688" s="497"/>
      <c r="J688" s="497"/>
      <c r="K688" s="497"/>
      <c r="L688" s="497"/>
    </row>
    <row r="689">
      <c r="D689" s="783"/>
      <c r="H689" s="488"/>
      <c r="I689" s="497"/>
      <c r="J689" s="497"/>
      <c r="K689" s="497"/>
      <c r="L689" s="497"/>
    </row>
    <row r="690">
      <c r="D690" s="783"/>
      <c r="H690" s="488"/>
      <c r="I690" s="497"/>
      <c r="J690" s="497"/>
      <c r="K690" s="497"/>
      <c r="L690" s="497"/>
    </row>
    <row r="691">
      <c r="D691" s="783"/>
      <c r="H691" s="488"/>
      <c r="I691" s="497"/>
      <c r="J691" s="497"/>
      <c r="K691" s="497"/>
      <c r="L691" s="497"/>
    </row>
    <row r="692">
      <c r="D692" s="783"/>
      <c r="H692" s="488"/>
      <c r="I692" s="497"/>
      <c r="J692" s="497"/>
      <c r="K692" s="497"/>
      <c r="L692" s="497"/>
    </row>
    <row r="693">
      <c r="D693" s="783"/>
      <c r="H693" s="488"/>
      <c r="I693" s="497"/>
      <c r="J693" s="497"/>
      <c r="K693" s="497"/>
      <c r="L693" s="497"/>
    </row>
    <row r="694">
      <c r="D694" s="783"/>
      <c r="H694" s="488"/>
      <c r="I694" s="497"/>
      <c r="J694" s="497"/>
      <c r="K694" s="497"/>
      <c r="L694" s="497"/>
    </row>
    <row r="695">
      <c r="D695" s="783"/>
      <c r="H695" s="488"/>
      <c r="I695" s="497"/>
      <c r="J695" s="497"/>
      <c r="K695" s="497"/>
      <c r="L695" s="497"/>
    </row>
    <row r="696">
      <c r="D696" s="783"/>
      <c r="H696" s="488"/>
      <c r="I696" s="497"/>
      <c r="J696" s="497"/>
      <c r="K696" s="497"/>
      <c r="L696" s="497"/>
    </row>
    <row r="697">
      <c r="D697" s="783"/>
      <c r="H697" s="488"/>
      <c r="I697" s="497"/>
      <c r="J697" s="497"/>
      <c r="K697" s="497"/>
      <c r="L697" s="497"/>
    </row>
    <row r="698">
      <c r="D698" s="783"/>
      <c r="H698" s="488"/>
      <c r="I698" s="497"/>
      <c r="J698" s="497"/>
      <c r="K698" s="497"/>
      <c r="L698" s="497"/>
    </row>
    <row r="699">
      <c r="D699" s="783"/>
      <c r="H699" s="488"/>
      <c r="I699" s="497"/>
      <c r="J699" s="497"/>
      <c r="K699" s="497"/>
      <c r="L699" s="497"/>
    </row>
    <row r="700">
      <c r="D700" s="783"/>
      <c r="H700" s="488"/>
      <c r="I700" s="497"/>
      <c r="J700" s="497"/>
      <c r="K700" s="497"/>
      <c r="L700" s="497"/>
    </row>
    <row r="701">
      <c r="D701" s="783"/>
      <c r="H701" s="488"/>
      <c r="I701" s="497"/>
      <c r="J701" s="497"/>
      <c r="K701" s="497"/>
      <c r="L701" s="497"/>
    </row>
    <row r="702">
      <c r="D702" s="783"/>
      <c r="H702" s="488"/>
      <c r="I702" s="497"/>
      <c r="J702" s="497"/>
      <c r="K702" s="497"/>
      <c r="L702" s="497"/>
    </row>
    <row r="703">
      <c r="D703" s="783"/>
      <c r="H703" s="488"/>
      <c r="I703" s="497"/>
      <c r="J703" s="497"/>
      <c r="K703" s="497"/>
      <c r="L703" s="497"/>
    </row>
    <row r="704">
      <c r="D704" s="783"/>
      <c r="H704" s="488"/>
      <c r="I704" s="497"/>
      <c r="J704" s="497"/>
      <c r="K704" s="497"/>
      <c r="L704" s="497"/>
    </row>
    <row r="705">
      <c r="D705" s="783"/>
      <c r="H705" s="488"/>
      <c r="I705" s="497"/>
      <c r="J705" s="497"/>
      <c r="K705" s="497"/>
      <c r="L705" s="497"/>
    </row>
    <row r="706">
      <c r="D706" s="783"/>
      <c r="H706" s="488"/>
      <c r="I706" s="497"/>
      <c r="J706" s="497"/>
      <c r="K706" s="497"/>
      <c r="L706" s="497"/>
    </row>
    <row r="707">
      <c r="D707" s="783"/>
      <c r="H707" s="488"/>
      <c r="I707" s="497"/>
      <c r="J707" s="497"/>
      <c r="K707" s="497"/>
      <c r="L707" s="497"/>
    </row>
    <row r="708">
      <c r="D708" s="783"/>
      <c r="H708" s="488"/>
      <c r="I708" s="497"/>
      <c r="J708" s="497"/>
      <c r="K708" s="497"/>
      <c r="L708" s="497"/>
    </row>
    <row r="709">
      <c r="D709" s="783"/>
      <c r="H709" s="488"/>
      <c r="I709" s="497"/>
      <c r="J709" s="497"/>
      <c r="K709" s="497"/>
      <c r="L709" s="497"/>
    </row>
    <row r="710">
      <c r="D710" s="783"/>
      <c r="H710" s="488"/>
      <c r="I710" s="497"/>
      <c r="J710" s="497"/>
      <c r="K710" s="497"/>
      <c r="L710" s="497"/>
    </row>
    <row r="711">
      <c r="D711" s="783"/>
      <c r="H711" s="488"/>
      <c r="I711" s="497"/>
      <c r="J711" s="497"/>
      <c r="K711" s="497"/>
      <c r="L711" s="497"/>
    </row>
    <row r="712">
      <c r="D712" s="783"/>
      <c r="H712" s="488"/>
      <c r="I712" s="497"/>
      <c r="J712" s="497"/>
      <c r="K712" s="497"/>
      <c r="L712" s="497"/>
    </row>
    <row r="713">
      <c r="D713" s="783"/>
      <c r="H713" s="488"/>
      <c r="I713" s="497"/>
      <c r="J713" s="497"/>
      <c r="K713" s="497"/>
      <c r="L713" s="497"/>
    </row>
    <row r="714">
      <c r="D714" s="783"/>
      <c r="H714" s="488"/>
      <c r="I714" s="497"/>
      <c r="J714" s="497"/>
      <c r="K714" s="497"/>
      <c r="L714" s="497"/>
    </row>
    <row r="715">
      <c r="D715" s="783"/>
      <c r="H715" s="488"/>
      <c r="I715" s="497"/>
      <c r="J715" s="497"/>
      <c r="K715" s="497"/>
      <c r="L715" s="497"/>
    </row>
    <row r="716">
      <c r="D716" s="783"/>
      <c r="H716" s="488"/>
      <c r="I716" s="497"/>
      <c r="J716" s="497"/>
      <c r="K716" s="497"/>
      <c r="L716" s="497"/>
    </row>
    <row r="717">
      <c r="D717" s="783"/>
      <c r="H717" s="488"/>
      <c r="I717" s="497"/>
      <c r="J717" s="497"/>
      <c r="K717" s="497"/>
      <c r="L717" s="497"/>
    </row>
    <row r="718">
      <c r="D718" s="783"/>
      <c r="H718" s="488"/>
      <c r="I718" s="497"/>
      <c r="J718" s="497"/>
      <c r="K718" s="497"/>
      <c r="L718" s="497"/>
    </row>
    <row r="719">
      <c r="D719" s="783"/>
      <c r="H719" s="488"/>
      <c r="I719" s="497"/>
      <c r="J719" s="497"/>
      <c r="K719" s="497"/>
      <c r="L719" s="497"/>
    </row>
    <row r="720">
      <c r="D720" s="783"/>
      <c r="H720" s="488"/>
      <c r="I720" s="497"/>
      <c r="J720" s="497"/>
      <c r="K720" s="497"/>
      <c r="L720" s="497"/>
    </row>
    <row r="721">
      <c r="D721" s="783"/>
      <c r="H721" s="488"/>
      <c r="I721" s="497"/>
      <c r="J721" s="497"/>
      <c r="K721" s="497"/>
      <c r="L721" s="497"/>
    </row>
    <row r="722">
      <c r="D722" s="783"/>
      <c r="H722" s="488"/>
      <c r="I722" s="497"/>
      <c r="J722" s="497"/>
      <c r="K722" s="497"/>
      <c r="L722" s="497"/>
    </row>
    <row r="723">
      <c r="D723" s="783"/>
      <c r="H723" s="488"/>
      <c r="I723" s="497"/>
      <c r="J723" s="497"/>
      <c r="K723" s="497"/>
      <c r="L723" s="497"/>
    </row>
    <row r="724">
      <c r="D724" s="783"/>
      <c r="H724" s="488"/>
      <c r="I724" s="497"/>
      <c r="J724" s="497"/>
      <c r="K724" s="497"/>
      <c r="L724" s="497"/>
    </row>
    <row r="725">
      <c r="D725" s="783"/>
      <c r="H725" s="488"/>
      <c r="I725" s="497"/>
      <c r="J725" s="497"/>
      <c r="K725" s="497"/>
      <c r="L725" s="497"/>
    </row>
    <row r="726">
      <c r="D726" s="783"/>
      <c r="H726" s="488"/>
      <c r="I726" s="497"/>
      <c r="J726" s="497"/>
      <c r="K726" s="497"/>
      <c r="L726" s="497"/>
    </row>
    <row r="727">
      <c r="D727" s="783"/>
      <c r="H727" s="488"/>
      <c r="I727" s="497"/>
      <c r="J727" s="497"/>
      <c r="K727" s="497"/>
      <c r="L727" s="497"/>
    </row>
    <row r="728">
      <c r="D728" s="783"/>
      <c r="H728" s="488"/>
      <c r="I728" s="497"/>
      <c r="J728" s="497"/>
      <c r="K728" s="497"/>
      <c r="L728" s="497"/>
    </row>
    <row r="729">
      <c r="D729" s="783"/>
      <c r="H729" s="488"/>
      <c r="I729" s="497"/>
      <c r="J729" s="497"/>
      <c r="K729" s="497"/>
      <c r="L729" s="497"/>
    </row>
    <row r="730">
      <c r="D730" s="783"/>
      <c r="H730" s="488"/>
      <c r="I730" s="497"/>
      <c r="J730" s="497"/>
      <c r="K730" s="497"/>
      <c r="L730" s="497"/>
    </row>
    <row r="731">
      <c r="D731" s="783"/>
      <c r="H731" s="488"/>
      <c r="I731" s="497"/>
      <c r="J731" s="497"/>
      <c r="K731" s="497"/>
      <c r="L731" s="497"/>
    </row>
    <row r="732">
      <c r="D732" s="783"/>
      <c r="H732" s="488"/>
      <c r="I732" s="497"/>
      <c r="J732" s="497"/>
      <c r="K732" s="497"/>
      <c r="L732" s="497"/>
    </row>
    <row r="733">
      <c r="D733" s="783"/>
      <c r="H733" s="488"/>
      <c r="I733" s="497"/>
      <c r="J733" s="497"/>
      <c r="K733" s="497"/>
      <c r="L733" s="497"/>
    </row>
    <row r="734">
      <c r="D734" s="783"/>
      <c r="H734" s="488"/>
      <c r="I734" s="497"/>
      <c r="J734" s="497"/>
      <c r="K734" s="497"/>
      <c r="L734" s="497"/>
    </row>
    <row r="735">
      <c r="D735" s="783"/>
      <c r="H735" s="488"/>
      <c r="I735" s="497"/>
      <c r="J735" s="497"/>
      <c r="K735" s="497"/>
      <c r="L735" s="497"/>
    </row>
    <row r="736">
      <c r="D736" s="783"/>
      <c r="H736" s="488"/>
      <c r="I736" s="497"/>
      <c r="J736" s="497"/>
      <c r="K736" s="497"/>
      <c r="L736" s="497"/>
    </row>
    <row r="737">
      <c r="D737" s="783"/>
      <c r="H737" s="488"/>
      <c r="I737" s="497"/>
      <c r="J737" s="497"/>
      <c r="K737" s="497"/>
      <c r="L737" s="497"/>
    </row>
    <row r="738">
      <c r="D738" s="783"/>
      <c r="H738" s="488"/>
      <c r="I738" s="497"/>
      <c r="J738" s="497"/>
      <c r="K738" s="497"/>
      <c r="L738" s="497"/>
    </row>
    <row r="739">
      <c r="D739" s="783"/>
      <c r="H739" s="488"/>
      <c r="I739" s="497"/>
      <c r="J739" s="497"/>
      <c r="K739" s="497"/>
      <c r="L739" s="497"/>
    </row>
    <row r="740">
      <c r="D740" s="783"/>
      <c r="H740" s="488"/>
      <c r="I740" s="497"/>
      <c r="J740" s="497"/>
      <c r="K740" s="497"/>
      <c r="L740" s="497"/>
    </row>
    <row r="741">
      <c r="D741" s="783"/>
      <c r="H741" s="488"/>
      <c r="I741" s="497"/>
      <c r="J741" s="497"/>
      <c r="K741" s="497"/>
      <c r="L741" s="497"/>
    </row>
    <row r="742">
      <c r="D742" s="783"/>
      <c r="H742" s="488"/>
      <c r="I742" s="497"/>
      <c r="J742" s="497"/>
      <c r="K742" s="497"/>
      <c r="L742" s="497"/>
    </row>
    <row r="743">
      <c r="D743" s="783"/>
      <c r="H743" s="488"/>
      <c r="I743" s="497"/>
      <c r="J743" s="497"/>
      <c r="K743" s="497"/>
      <c r="L743" s="497"/>
    </row>
    <row r="744">
      <c r="D744" s="783"/>
      <c r="H744" s="488"/>
      <c r="I744" s="497"/>
      <c r="J744" s="497"/>
      <c r="K744" s="497"/>
      <c r="L744" s="497"/>
    </row>
    <row r="745">
      <c r="D745" s="783"/>
      <c r="H745" s="488"/>
      <c r="I745" s="497"/>
      <c r="J745" s="497"/>
      <c r="K745" s="497"/>
      <c r="L745" s="497"/>
    </row>
    <row r="746">
      <c r="D746" s="783"/>
      <c r="H746" s="488"/>
      <c r="I746" s="497"/>
      <c r="J746" s="497"/>
      <c r="K746" s="497"/>
      <c r="L746" s="497"/>
    </row>
    <row r="747">
      <c r="D747" s="783"/>
      <c r="H747" s="488"/>
      <c r="I747" s="497"/>
      <c r="J747" s="497"/>
      <c r="K747" s="497"/>
      <c r="L747" s="497"/>
    </row>
    <row r="748">
      <c r="D748" s="783"/>
      <c r="H748" s="488"/>
      <c r="I748" s="497"/>
      <c r="J748" s="497"/>
      <c r="K748" s="497"/>
      <c r="L748" s="497"/>
    </row>
    <row r="749">
      <c r="D749" s="783"/>
      <c r="H749" s="488"/>
      <c r="I749" s="497"/>
      <c r="J749" s="497"/>
      <c r="K749" s="497"/>
      <c r="L749" s="497"/>
    </row>
    <row r="750">
      <c r="D750" s="783"/>
      <c r="H750" s="488"/>
      <c r="I750" s="497"/>
      <c r="J750" s="497"/>
      <c r="K750" s="497"/>
      <c r="L750" s="497"/>
    </row>
    <row r="751">
      <c r="D751" s="783"/>
      <c r="H751" s="488"/>
      <c r="I751" s="497"/>
      <c r="J751" s="497"/>
      <c r="K751" s="497"/>
      <c r="L751" s="497"/>
    </row>
    <row r="752">
      <c r="D752" s="783"/>
      <c r="H752" s="488"/>
      <c r="I752" s="497"/>
      <c r="J752" s="497"/>
      <c r="K752" s="497"/>
      <c r="L752" s="497"/>
    </row>
    <row r="753">
      <c r="D753" s="783"/>
      <c r="H753" s="488"/>
      <c r="I753" s="497"/>
      <c r="J753" s="497"/>
      <c r="K753" s="497"/>
      <c r="L753" s="497"/>
    </row>
    <row r="754">
      <c r="D754" s="783"/>
      <c r="H754" s="488"/>
      <c r="I754" s="497"/>
      <c r="J754" s="497"/>
      <c r="K754" s="497"/>
      <c r="L754" s="497"/>
    </row>
    <row r="755">
      <c r="D755" s="783"/>
      <c r="H755" s="488"/>
      <c r="I755" s="497"/>
      <c r="J755" s="497"/>
      <c r="K755" s="497"/>
      <c r="L755" s="497"/>
    </row>
    <row r="756">
      <c r="D756" s="783"/>
      <c r="H756" s="488"/>
      <c r="I756" s="497"/>
      <c r="J756" s="497"/>
      <c r="K756" s="497"/>
      <c r="L756" s="497"/>
    </row>
    <row r="757">
      <c r="D757" s="783"/>
      <c r="H757" s="488"/>
      <c r="I757" s="497"/>
      <c r="J757" s="497"/>
      <c r="K757" s="497"/>
      <c r="L757" s="497"/>
    </row>
    <row r="758">
      <c r="D758" s="783"/>
      <c r="H758" s="488"/>
      <c r="I758" s="497"/>
      <c r="J758" s="497"/>
      <c r="K758" s="497"/>
      <c r="L758" s="497"/>
    </row>
    <row r="759">
      <c r="D759" s="783"/>
      <c r="H759" s="488"/>
      <c r="I759" s="497"/>
      <c r="J759" s="497"/>
      <c r="K759" s="497"/>
      <c r="L759" s="497"/>
    </row>
    <row r="760">
      <c r="D760" s="783"/>
      <c r="H760" s="488"/>
      <c r="I760" s="497"/>
      <c r="J760" s="497"/>
      <c r="K760" s="497"/>
      <c r="L760" s="497"/>
    </row>
    <row r="761">
      <c r="D761" s="783"/>
      <c r="H761" s="488"/>
      <c r="I761" s="497"/>
      <c r="J761" s="497"/>
      <c r="K761" s="497"/>
      <c r="L761" s="497"/>
    </row>
    <row r="762">
      <c r="D762" s="783"/>
      <c r="H762" s="488"/>
      <c r="I762" s="497"/>
      <c r="J762" s="497"/>
      <c r="K762" s="497"/>
      <c r="L762" s="497"/>
    </row>
    <row r="763">
      <c r="D763" s="783"/>
      <c r="H763" s="488"/>
      <c r="I763" s="497"/>
      <c r="J763" s="497"/>
      <c r="K763" s="497"/>
      <c r="L763" s="497"/>
    </row>
    <row r="764">
      <c r="D764" s="783"/>
      <c r="H764" s="488"/>
      <c r="I764" s="497"/>
      <c r="J764" s="497"/>
      <c r="K764" s="497"/>
      <c r="L764" s="497"/>
    </row>
    <row r="765">
      <c r="D765" s="783"/>
      <c r="H765" s="488"/>
      <c r="I765" s="497"/>
      <c r="J765" s="497"/>
      <c r="K765" s="497"/>
      <c r="L765" s="497"/>
    </row>
    <row r="766">
      <c r="D766" s="783"/>
      <c r="H766" s="488"/>
      <c r="I766" s="497"/>
      <c r="J766" s="497"/>
      <c r="K766" s="497"/>
      <c r="L766" s="497"/>
    </row>
    <row r="767">
      <c r="D767" s="783"/>
      <c r="H767" s="488"/>
      <c r="I767" s="497"/>
      <c r="J767" s="497"/>
      <c r="K767" s="497"/>
      <c r="L767" s="497"/>
    </row>
    <row r="768">
      <c r="D768" s="783"/>
      <c r="H768" s="488"/>
      <c r="I768" s="497"/>
      <c r="J768" s="497"/>
      <c r="K768" s="497"/>
      <c r="L768" s="497"/>
    </row>
    <row r="769">
      <c r="D769" s="783"/>
      <c r="H769" s="488"/>
      <c r="I769" s="497"/>
      <c r="J769" s="497"/>
      <c r="K769" s="497"/>
      <c r="L769" s="497"/>
    </row>
    <row r="770">
      <c r="D770" s="783"/>
      <c r="H770" s="488"/>
      <c r="I770" s="497"/>
      <c r="J770" s="497"/>
      <c r="K770" s="497"/>
      <c r="L770" s="497"/>
    </row>
    <row r="771">
      <c r="D771" s="783"/>
      <c r="H771" s="488"/>
      <c r="I771" s="497"/>
      <c r="J771" s="497"/>
      <c r="K771" s="497"/>
      <c r="L771" s="497"/>
    </row>
    <row r="772">
      <c r="D772" s="783"/>
      <c r="H772" s="488"/>
      <c r="I772" s="497"/>
      <c r="J772" s="497"/>
      <c r="K772" s="497"/>
      <c r="L772" s="497"/>
    </row>
    <row r="773">
      <c r="D773" s="783"/>
      <c r="H773" s="488"/>
      <c r="I773" s="497"/>
      <c r="J773" s="497"/>
      <c r="K773" s="497"/>
      <c r="L773" s="497"/>
    </row>
    <row r="774">
      <c r="D774" s="783"/>
      <c r="H774" s="488"/>
      <c r="I774" s="497"/>
      <c r="J774" s="497"/>
      <c r="K774" s="497"/>
      <c r="L774" s="497"/>
    </row>
    <row r="775">
      <c r="D775" s="783"/>
      <c r="H775" s="488"/>
      <c r="I775" s="497"/>
      <c r="J775" s="497"/>
      <c r="K775" s="497"/>
      <c r="L775" s="497"/>
    </row>
    <row r="776">
      <c r="D776" s="783"/>
      <c r="H776" s="488"/>
      <c r="I776" s="497"/>
      <c r="J776" s="497"/>
      <c r="K776" s="497"/>
      <c r="L776" s="497"/>
    </row>
    <row r="777">
      <c r="D777" s="783"/>
      <c r="H777" s="488"/>
      <c r="I777" s="497"/>
      <c r="J777" s="497"/>
      <c r="K777" s="497"/>
      <c r="L777" s="497"/>
    </row>
    <row r="778">
      <c r="D778" s="783"/>
      <c r="H778" s="488"/>
      <c r="I778" s="497"/>
      <c r="J778" s="497"/>
      <c r="K778" s="497"/>
      <c r="L778" s="497"/>
    </row>
    <row r="779">
      <c r="D779" s="783"/>
      <c r="H779" s="488"/>
      <c r="I779" s="497"/>
      <c r="J779" s="497"/>
      <c r="K779" s="497"/>
      <c r="L779" s="497"/>
    </row>
    <row r="780">
      <c r="D780" s="783"/>
      <c r="H780" s="488"/>
      <c r="I780" s="497"/>
      <c r="J780" s="497"/>
      <c r="K780" s="497"/>
      <c r="L780" s="497"/>
    </row>
    <row r="781">
      <c r="D781" s="783"/>
      <c r="H781" s="488"/>
      <c r="I781" s="497"/>
      <c r="J781" s="497"/>
      <c r="K781" s="497"/>
      <c r="L781" s="497"/>
    </row>
    <row r="782">
      <c r="D782" s="783"/>
      <c r="H782" s="488"/>
      <c r="I782" s="497"/>
      <c r="J782" s="497"/>
      <c r="K782" s="497"/>
      <c r="L782" s="497"/>
    </row>
    <row r="783">
      <c r="D783" s="783"/>
      <c r="H783" s="488"/>
      <c r="I783" s="497"/>
      <c r="J783" s="497"/>
      <c r="K783" s="497"/>
      <c r="L783" s="497"/>
    </row>
    <row r="784">
      <c r="D784" s="783"/>
      <c r="H784" s="488"/>
      <c r="I784" s="497"/>
      <c r="J784" s="497"/>
      <c r="K784" s="497"/>
      <c r="L784" s="497"/>
    </row>
    <row r="785">
      <c r="D785" s="783"/>
      <c r="H785" s="488"/>
      <c r="I785" s="497"/>
      <c r="J785" s="497"/>
      <c r="K785" s="497"/>
      <c r="L785" s="497"/>
    </row>
    <row r="786">
      <c r="D786" s="783"/>
      <c r="H786" s="488"/>
      <c r="I786" s="497"/>
      <c r="J786" s="497"/>
      <c r="K786" s="497"/>
      <c r="L786" s="497"/>
    </row>
    <row r="787">
      <c r="D787" s="783"/>
      <c r="H787" s="488"/>
      <c r="I787" s="497"/>
      <c r="J787" s="497"/>
      <c r="K787" s="497"/>
      <c r="L787" s="497"/>
    </row>
    <row r="788">
      <c r="D788" s="783"/>
      <c r="H788" s="488"/>
      <c r="I788" s="497"/>
      <c r="J788" s="497"/>
      <c r="K788" s="497"/>
      <c r="L788" s="497"/>
    </row>
    <row r="789">
      <c r="D789" s="783"/>
      <c r="H789" s="488"/>
      <c r="I789" s="497"/>
      <c r="J789" s="497"/>
      <c r="K789" s="497"/>
      <c r="L789" s="497"/>
    </row>
    <row r="790">
      <c r="D790" s="783"/>
      <c r="H790" s="488"/>
      <c r="I790" s="497"/>
      <c r="J790" s="497"/>
      <c r="K790" s="497"/>
      <c r="L790" s="497"/>
    </row>
    <row r="791">
      <c r="D791" s="783"/>
      <c r="H791" s="488"/>
      <c r="I791" s="497"/>
      <c r="J791" s="497"/>
      <c r="K791" s="497"/>
      <c r="L791" s="497"/>
    </row>
    <row r="792">
      <c r="D792" s="783"/>
      <c r="H792" s="488"/>
      <c r="I792" s="497"/>
      <c r="J792" s="497"/>
      <c r="K792" s="497"/>
      <c r="L792" s="497"/>
    </row>
    <row r="793">
      <c r="D793" s="783"/>
      <c r="H793" s="488"/>
      <c r="I793" s="497"/>
      <c r="J793" s="497"/>
      <c r="K793" s="497"/>
      <c r="L793" s="497"/>
    </row>
    <row r="794">
      <c r="D794" s="783"/>
      <c r="H794" s="488"/>
      <c r="I794" s="497"/>
      <c r="J794" s="497"/>
      <c r="K794" s="497"/>
      <c r="L794" s="497"/>
    </row>
    <row r="795">
      <c r="D795" s="783"/>
      <c r="H795" s="488"/>
      <c r="I795" s="497"/>
      <c r="J795" s="497"/>
      <c r="K795" s="497"/>
      <c r="L795" s="497"/>
    </row>
    <row r="796">
      <c r="D796" s="783"/>
      <c r="H796" s="488"/>
      <c r="I796" s="497"/>
      <c r="J796" s="497"/>
      <c r="K796" s="497"/>
      <c r="L796" s="497"/>
    </row>
    <row r="797">
      <c r="D797" s="783"/>
      <c r="H797" s="488"/>
      <c r="I797" s="497"/>
      <c r="J797" s="497"/>
      <c r="K797" s="497"/>
      <c r="L797" s="497"/>
    </row>
    <row r="798">
      <c r="D798" s="783"/>
      <c r="H798" s="488"/>
      <c r="I798" s="497"/>
      <c r="J798" s="497"/>
      <c r="K798" s="497"/>
      <c r="L798" s="497"/>
    </row>
    <row r="799">
      <c r="D799" s="783"/>
      <c r="H799" s="488"/>
      <c r="I799" s="497"/>
      <c r="J799" s="497"/>
      <c r="K799" s="497"/>
      <c r="L799" s="497"/>
    </row>
    <row r="800">
      <c r="D800" s="783"/>
      <c r="H800" s="488"/>
      <c r="I800" s="497"/>
      <c r="J800" s="497"/>
      <c r="K800" s="497"/>
      <c r="L800" s="497"/>
    </row>
    <row r="801">
      <c r="D801" s="783"/>
      <c r="H801" s="488"/>
      <c r="I801" s="497"/>
      <c r="J801" s="497"/>
      <c r="K801" s="497"/>
      <c r="L801" s="497"/>
    </row>
    <row r="802">
      <c r="D802" s="783"/>
      <c r="H802" s="488"/>
      <c r="I802" s="497"/>
      <c r="J802" s="497"/>
      <c r="K802" s="497"/>
      <c r="L802" s="497"/>
    </row>
    <row r="803">
      <c r="D803" s="783"/>
      <c r="H803" s="488"/>
      <c r="I803" s="497"/>
      <c r="J803" s="497"/>
      <c r="K803" s="497"/>
      <c r="L803" s="497"/>
    </row>
    <row r="804">
      <c r="D804" s="783"/>
      <c r="H804" s="488"/>
      <c r="I804" s="497"/>
      <c r="J804" s="497"/>
      <c r="K804" s="497"/>
      <c r="L804" s="497"/>
    </row>
    <row r="805">
      <c r="D805" s="783"/>
      <c r="H805" s="488"/>
      <c r="I805" s="497"/>
      <c r="J805" s="497"/>
      <c r="K805" s="497"/>
      <c r="L805" s="497"/>
    </row>
    <row r="806">
      <c r="D806" s="783"/>
      <c r="H806" s="488"/>
      <c r="I806" s="497"/>
      <c r="J806" s="497"/>
      <c r="K806" s="497"/>
      <c r="L806" s="497"/>
    </row>
    <row r="807">
      <c r="D807" s="783"/>
      <c r="H807" s="488"/>
      <c r="I807" s="497"/>
      <c r="J807" s="497"/>
      <c r="K807" s="497"/>
      <c r="L807" s="497"/>
    </row>
    <row r="808">
      <c r="D808" s="783"/>
      <c r="H808" s="488"/>
      <c r="I808" s="497"/>
      <c r="J808" s="497"/>
      <c r="K808" s="497"/>
      <c r="L808" s="497"/>
    </row>
    <row r="809">
      <c r="D809" s="783"/>
      <c r="H809" s="488"/>
      <c r="I809" s="497"/>
      <c r="J809" s="497"/>
      <c r="K809" s="497"/>
      <c r="L809" s="497"/>
    </row>
    <row r="810">
      <c r="D810" s="783"/>
      <c r="H810" s="488"/>
      <c r="I810" s="497"/>
      <c r="J810" s="497"/>
      <c r="K810" s="497"/>
      <c r="L810" s="497"/>
    </row>
    <row r="811">
      <c r="D811" s="783"/>
      <c r="H811" s="488"/>
      <c r="I811" s="497"/>
      <c r="J811" s="497"/>
      <c r="K811" s="497"/>
      <c r="L811" s="497"/>
    </row>
    <row r="812">
      <c r="D812" s="783"/>
      <c r="H812" s="488"/>
      <c r="I812" s="497"/>
      <c r="J812" s="497"/>
      <c r="K812" s="497"/>
      <c r="L812" s="497"/>
    </row>
    <row r="813">
      <c r="D813" s="783"/>
      <c r="H813" s="488"/>
      <c r="I813" s="497"/>
      <c r="J813" s="497"/>
      <c r="K813" s="497"/>
      <c r="L813" s="497"/>
    </row>
    <row r="814">
      <c r="D814" s="783"/>
      <c r="H814" s="488"/>
      <c r="I814" s="497"/>
      <c r="J814" s="497"/>
      <c r="K814" s="497"/>
      <c r="L814" s="497"/>
    </row>
    <row r="815">
      <c r="D815" s="783"/>
      <c r="H815" s="488"/>
      <c r="I815" s="497"/>
      <c r="J815" s="497"/>
      <c r="K815" s="497"/>
      <c r="L815" s="497"/>
    </row>
    <row r="816">
      <c r="D816" s="783"/>
      <c r="H816" s="488"/>
      <c r="I816" s="497"/>
      <c r="J816" s="497"/>
      <c r="K816" s="497"/>
      <c r="L816" s="497"/>
    </row>
    <row r="817">
      <c r="D817" s="783"/>
      <c r="H817" s="488"/>
      <c r="I817" s="497"/>
      <c r="J817" s="497"/>
      <c r="K817" s="497"/>
      <c r="L817" s="497"/>
    </row>
    <row r="818">
      <c r="D818" s="783"/>
      <c r="H818" s="488"/>
      <c r="I818" s="497"/>
      <c r="J818" s="497"/>
      <c r="K818" s="497"/>
      <c r="L818" s="497"/>
    </row>
    <row r="819">
      <c r="D819" s="783"/>
      <c r="H819" s="488"/>
      <c r="I819" s="497"/>
      <c r="J819" s="497"/>
      <c r="K819" s="497"/>
      <c r="L819" s="497"/>
    </row>
    <row r="820">
      <c r="D820" s="783"/>
      <c r="H820" s="488"/>
      <c r="I820" s="497"/>
      <c r="J820" s="497"/>
      <c r="K820" s="497"/>
      <c r="L820" s="497"/>
    </row>
    <row r="821">
      <c r="D821" s="783"/>
      <c r="H821" s="488"/>
      <c r="I821" s="497"/>
      <c r="J821" s="497"/>
      <c r="K821" s="497"/>
      <c r="L821" s="497"/>
    </row>
    <row r="822">
      <c r="D822" s="783"/>
      <c r="H822" s="488"/>
      <c r="I822" s="497"/>
      <c r="J822" s="497"/>
      <c r="K822" s="497"/>
      <c r="L822" s="497"/>
    </row>
    <row r="823">
      <c r="D823" s="783"/>
      <c r="H823" s="488"/>
      <c r="I823" s="497"/>
      <c r="J823" s="497"/>
      <c r="K823" s="497"/>
      <c r="L823" s="497"/>
    </row>
    <row r="824">
      <c r="D824" s="783"/>
      <c r="H824" s="488"/>
      <c r="I824" s="497"/>
      <c r="J824" s="497"/>
      <c r="K824" s="497"/>
      <c r="L824" s="497"/>
    </row>
    <row r="825">
      <c r="D825" s="783"/>
      <c r="H825" s="488"/>
      <c r="I825" s="497"/>
      <c r="J825" s="497"/>
      <c r="K825" s="497"/>
      <c r="L825" s="497"/>
    </row>
    <row r="826">
      <c r="D826" s="783"/>
      <c r="H826" s="488"/>
      <c r="I826" s="497"/>
      <c r="J826" s="497"/>
      <c r="K826" s="497"/>
      <c r="L826" s="497"/>
    </row>
    <row r="827">
      <c r="D827" s="783"/>
      <c r="H827" s="488"/>
      <c r="I827" s="497"/>
      <c r="J827" s="497"/>
      <c r="K827" s="497"/>
      <c r="L827" s="497"/>
    </row>
    <row r="828">
      <c r="D828" s="783"/>
      <c r="H828" s="488"/>
      <c r="I828" s="497"/>
      <c r="J828" s="497"/>
      <c r="K828" s="497"/>
      <c r="L828" s="497"/>
    </row>
    <row r="829">
      <c r="D829" s="783"/>
      <c r="H829" s="488"/>
      <c r="I829" s="497"/>
      <c r="J829" s="497"/>
      <c r="K829" s="497"/>
      <c r="L829" s="497"/>
    </row>
    <row r="830">
      <c r="D830" s="783"/>
      <c r="H830" s="488"/>
      <c r="I830" s="497"/>
      <c r="J830" s="497"/>
      <c r="K830" s="497"/>
      <c r="L830" s="497"/>
    </row>
    <row r="831">
      <c r="D831" s="783"/>
      <c r="H831" s="488"/>
      <c r="I831" s="497"/>
      <c r="J831" s="497"/>
      <c r="K831" s="497"/>
      <c r="L831" s="497"/>
    </row>
    <row r="832">
      <c r="D832" s="783"/>
      <c r="H832" s="488"/>
      <c r="I832" s="497"/>
      <c r="J832" s="497"/>
      <c r="K832" s="497"/>
      <c r="L832" s="497"/>
    </row>
    <row r="833">
      <c r="D833" s="783"/>
      <c r="H833" s="488"/>
      <c r="I833" s="497"/>
      <c r="J833" s="497"/>
      <c r="K833" s="497"/>
      <c r="L833" s="497"/>
    </row>
    <row r="834">
      <c r="D834" s="783"/>
      <c r="H834" s="488"/>
      <c r="I834" s="497"/>
      <c r="J834" s="497"/>
      <c r="K834" s="497"/>
      <c r="L834" s="497"/>
    </row>
    <row r="835">
      <c r="D835" s="783"/>
      <c r="H835" s="488"/>
      <c r="I835" s="497"/>
      <c r="J835" s="497"/>
      <c r="K835" s="497"/>
      <c r="L835" s="497"/>
    </row>
    <row r="836">
      <c r="D836" s="783"/>
      <c r="H836" s="488"/>
      <c r="I836" s="497"/>
      <c r="J836" s="497"/>
      <c r="K836" s="497"/>
      <c r="L836" s="497"/>
    </row>
    <row r="837">
      <c r="D837" s="783"/>
      <c r="H837" s="488"/>
      <c r="I837" s="497"/>
      <c r="J837" s="497"/>
      <c r="K837" s="497"/>
      <c r="L837" s="497"/>
    </row>
    <row r="838">
      <c r="D838" s="783"/>
      <c r="H838" s="488"/>
      <c r="I838" s="497"/>
      <c r="J838" s="497"/>
      <c r="K838" s="497"/>
      <c r="L838" s="497"/>
    </row>
    <row r="839">
      <c r="D839" s="783"/>
      <c r="H839" s="488"/>
      <c r="I839" s="497"/>
      <c r="J839" s="497"/>
      <c r="K839" s="497"/>
      <c r="L839" s="497"/>
    </row>
    <row r="840">
      <c r="D840" s="783"/>
      <c r="H840" s="488"/>
      <c r="I840" s="497"/>
      <c r="J840" s="497"/>
      <c r="K840" s="497"/>
      <c r="L840" s="497"/>
    </row>
    <row r="841">
      <c r="D841" s="783"/>
      <c r="H841" s="488"/>
      <c r="I841" s="497"/>
      <c r="J841" s="497"/>
      <c r="K841" s="497"/>
      <c r="L841" s="497"/>
    </row>
    <row r="842">
      <c r="D842" s="783"/>
      <c r="H842" s="488"/>
      <c r="I842" s="497"/>
      <c r="J842" s="497"/>
      <c r="K842" s="497"/>
      <c r="L842" s="497"/>
    </row>
    <row r="843">
      <c r="D843" s="783"/>
      <c r="H843" s="488"/>
      <c r="I843" s="497"/>
      <c r="J843" s="497"/>
      <c r="K843" s="497"/>
      <c r="L843" s="497"/>
    </row>
    <row r="844">
      <c r="D844" s="783"/>
      <c r="H844" s="488"/>
      <c r="I844" s="497"/>
      <c r="J844" s="497"/>
      <c r="K844" s="497"/>
      <c r="L844" s="497"/>
    </row>
    <row r="845">
      <c r="D845" s="783"/>
      <c r="H845" s="488"/>
      <c r="I845" s="497"/>
      <c r="J845" s="497"/>
      <c r="K845" s="497"/>
      <c r="L845" s="497"/>
    </row>
    <row r="846">
      <c r="D846" s="783"/>
      <c r="H846" s="488"/>
      <c r="I846" s="497"/>
      <c r="J846" s="497"/>
      <c r="K846" s="497"/>
      <c r="L846" s="497"/>
    </row>
    <row r="847">
      <c r="D847" s="783"/>
      <c r="H847" s="488"/>
      <c r="I847" s="497"/>
      <c r="J847" s="497"/>
      <c r="K847" s="497"/>
      <c r="L847" s="497"/>
    </row>
    <row r="848">
      <c r="D848" s="783"/>
      <c r="H848" s="488"/>
      <c r="I848" s="497"/>
      <c r="J848" s="497"/>
      <c r="K848" s="497"/>
      <c r="L848" s="497"/>
    </row>
    <row r="849">
      <c r="D849" s="783"/>
      <c r="H849" s="488"/>
      <c r="I849" s="497"/>
      <c r="J849" s="497"/>
      <c r="K849" s="497"/>
      <c r="L849" s="497"/>
    </row>
    <row r="850">
      <c r="D850" s="783"/>
      <c r="H850" s="488"/>
      <c r="I850" s="497"/>
      <c r="J850" s="497"/>
      <c r="K850" s="497"/>
      <c r="L850" s="497"/>
    </row>
    <row r="851">
      <c r="D851" s="783"/>
      <c r="H851" s="488"/>
      <c r="I851" s="497"/>
      <c r="J851" s="497"/>
      <c r="K851" s="497"/>
      <c r="L851" s="497"/>
    </row>
    <row r="852">
      <c r="D852" s="783"/>
      <c r="H852" s="488"/>
      <c r="I852" s="497"/>
      <c r="J852" s="497"/>
      <c r="K852" s="497"/>
      <c r="L852" s="497"/>
    </row>
    <row r="853">
      <c r="D853" s="783"/>
      <c r="H853" s="488"/>
      <c r="I853" s="497"/>
      <c r="J853" s="497"/>
      <c r="K853" s="497"/>
      <c r="L853" s="497"/>
    </row>
    <row r="854">
      <c r="D854" s="783"/>
      <c r="H854" s="488"/>
      <c r="I854" s="497"/>
      <c r="J854" s="497"/>
      <c r="K854" s="497"/>
      <c r="L854" s="497"/>
    </row>
    <row r="855">
      <c r="D855" s="783"/>
      <c r="H855" s="488"/>
      <c r="I855" s="497"/>
      <c r="J855" s="497"/>
      <c r="K855" s="497"/>
      <c r="L855" s="497"/>
    </row>
    <row r="856">
      <c r="D856" s="783"/>
      <c r="H856" s="488"/>
      <c r="I856" s="497"/>
      <c r="J856" s="497"/>
      <c r="K856" s="497"/>
      <c r="L856" s="497"/>
    </row>
    <row r="857">
      <c r="D857" s="783"/>
      <c r="H857" s="488"/>
      <c r="I857" s="497"/>
      <c r="J857" s="497"/>
      <c r="K857" s="497"/>
      <c r="L857" s="497"/>
    </row>
    <row r="858">
      <c r="D858" s="783"/>
      <c r="H858" s="488"/>
      <c r="I858" s="497"/>
      <c r="J858" s="497"/>
      <c r="K858" s="497"/>
      <c r="L858" s="497"/>
    </row>
    <row r="859">
      <c r="D859" s="783"/>
      <c r="H859" s="488"/>
      <c r="I859" s="497"/>
      <c r="J859" s="497"/>
      <c r="K859" s="497"/>
      <c r="L859" s="497"/>
    </row>
    <row r="860">
      <c r="D860" s="783"/>
      <c r="H860" s="488"/>
      <c r="I860" s="497"/>
      <c r="J860" s="497"/>
      <c r="K860" s="497"/>
      <c r="L860" s="497"/>
    </row>
    <row r="861">
      <c r="D861" s="783"/>
      <c r="H861" s="488"/>
      <c r="I861" s="497"/>
      <c r="J861" s="497"/>
      <c r="K861" s="497"/>
      <c r="L861" s="497"/>
    </row>
    <row r="862">
      <c r="D862" s="783"/>
      <c r="H862" s="488"/>
      <c r="I862" s="497"/>
      <c r="J862" s="497"/>
      <c r="K862" s="497"/>
      <c r="L862" s="497"/>
    </row>
    <row r="863">
      <c r="D863" s="783"/>
      <c r="H863" s="488"/>
      <c r="I863" s="497"/>
      <c r="J863" s="497"/>
      <c r="K863" s="497"/>
      <c r="L863" s="497"/>
    </row>
    <row r="864">
      <c r="D864" s="783"/>
      <c r="H864" s="488"/>
      <c r="I864" s="497"/>
      <c r="J864" s="497"/>
      <c r="K864" s="497"/>
      <c r="L864" s="497"/>
    </row>
    <row r="865">
      <c r="D865" s="783"/>
      <c r="H865" s="488"/>
      <c r="I865" s="497"/>
      <c r="J865" s="497"/>
      <c r="K865" s="497"/>
      <c r="L865" s="497"/>
    </row>
    <row r="866">
      <c r="D866" s="783"/>
      <c r="H866" s="488"/>
      <c r="I866" s="497"/>
      <c r="J866" s="497"/>
      <c r="K866" s="497"/>
      <c r="L866" s="497"/>
    </row>
    <row r="867">
      <c r="D867" s="783"/>
      <c r="H867" s="488"/>
      <c r="I867" s="497"/>
      <c r="J867" s="497"/>
      <c r="K867" s="497"/>
      <c r="L867" s="497"/>
    </row>
    <row r="868">
      <c r="D868" s="783"/>
      <c r="H868" s="488"/>
      <c r="I868" s="497"/>
      <c r="J868" s="497"/>
      <c r="K868" s="497"/>
      <c r="L868" s="497"/>
    </row>
    <row r="869">
      <c r="D869" s="783"/>
      <c r="H869" s="488"/>
      <c r="I869" s="497"/>
      <c r="J869" s="497"/>
      <c r="K869" s="497"/>
      <c r="L869" s="497"/>
    </row>
    <row r="870">
      <c r="D870" s="783"/>
      <c r="H870" s="488"/>
      <c r="I870" s="497"/>
      <c r="J870" s="497"/>
      <c r="K870" s="497"/>
      <c r="L870" s="497"/>
    </row>
    <row r="871">
      <c r="D871" s="783"/>
      <c r="H871" s="488"/>
      <c r="I871" s="497"/>
      <c r="J871" s="497"/>
      <c r="K871" s="497"/>
      <c r="L871" s="497"/>
    </row>
    <row r="872">
      <c r="D872" s="783"/>
      <c r="H872" s="488"/>
      <c r="I872" s="497"/>
      <c r="J872" s="497"/>
      <c r="K872" s="497"/>
      <c r="L872" s="497"/>
    </row>
    <row r="873">
      <c r="D873" s="783"/>
      <c r="H873" s="488"/>
      <c r="I873" s="497"/>
      <c r="J873" s="497"/>
      <c r="K873" s="497"/>
      <c r="L873" s="497"/>
    </row>
    <row r="874">
      <c r="D874" s="783"/>
      <c r="H874" s="488"/>
      <c r="I874" s="497"/>
      <c r="J874" s="497"/>
      <c r="K874" s="497"/>
      <c r="L874" s="497"/>
    </row>
    <row r="875">
      <c r="D875" s="783"/>
      <c r="H875" s="488"/>
      <c r="I875" s="497"/>
      <c r="J875" s="497"/>
      <c r="K875" s="497"/>
      <c r="L875" s="497"/>
    </row>
    <row r="876">
      <c r="D876" s="783"/>
      <c r="H876" s="488"/>
      <c r="I876" s="497"/>
      <c r="J876" s="497"/>
      <c r="K876" s="497"/>
      <c r="L876" s="497"/>
    </row>
    <row r="877">
      <c r="D877" s="783"/>
      <c r="H877" s="488"/>
      <c r="I877" s="497"/>
      <c r="J877" s="497"/>
      <c r="K877" s="497"/>
      <c r="L877" s="497"/>
    </row>
    <row r="878">
      <c r="D878" s="783"/>
      <c r="H878" s="488"/>
      <c r="I878" s="497"/>
      <c r="J878" s="497"/>
      <c r="K878" s="497"/>
      <c r="L878" s="497"/>
    </row>
    <row r="879">
      <c r="D879" s="783"/>
      <c r="H879" s="488"/>
      <c r="I879" s="497"/>
      <c r="J879" s="497"/>
      <c r="K879" s="497"/>
      <c r="L879" s="497"/>
    </row>
    <row r="880">
      <c r="D880" s="783"/>
      <c r="H880" s="488"/>
      <c r="I880" s="497"/>
      <c r="J880" s="497"/>
      <c r="K880" s="497"/>
      <c r="L880" s="497"/>
    </row>
    <row r="881">
      <c r="D881" s="783"/>
      <c r="H881" s="488"/>
      <c r="I881" s="497"/>
      <c r="J881" s="497"/>
      <c r="K881" s="497"/>
      <c r="L881" s="497"/>
    </row>
    <row r="882">
      <c r="D882" s="783"/>
      <c r="H882" s="488"/>
      <c r="I882" s="497"/>
      <c r="J882" s="497"/>
      <c r="K882" s="497"/>
      <c r="L882" s="497"/>
    </row>
    <row r="883">
      <c r="D883" s="783"/>
      <c r="H883" s="488"/>
      <c r="I883" s="497"/>
      <c r="J883" s="497"/>
      <c r="K883" s="497"/>
      <c r="L883" s="497"/>
    </row>
    <row r="884">
      <c r="D884" s="783"/>
      <c r="H884" s="488"/>
      <c r="I884" s="497"/>
      <c r="J884" s="497"/>
      <c r="K884" s="497"/>
      <c r="L884" s="497"/>
    </row>
    <row r="885">
      <c r="D885" s="783"/>
      <c r="H885" s="488"/>
      <c r="I885" s="497"/>
      <c r="J885" s="497"/>
      <c r="K885" s="497"/>
      <c r="L885" s="497"/>
    </row>
    <row r="886">
      <c r="D886" s="783"/>
      <c r="H886" s="488"/>
      <c r="I886" s="497"/>
      <c r="J886" s="497"/>
      <c r="K886" s="497"/>
      <c r="L886" s="497"/>
    </row>
    <row r="887">
      <c r="D887" s="783"/>
      <c r="H887" s="488"/>
      <c r="I887" s="497"/>
      <c r="J887" s="497"/>
      <c r="K887" s="497"/>
      <c r="L887" s="497"/>
    </row>
    <row r="888">
      <c r="D888" s="783"/>
      <c r="H888" s="488"/>
      <c r="I888" s="497"/>
      <c r="J888" s="497"/>
      <c r="K888" s="497"/>
      <c r="L888" s="497"/>
    </row>
    <row r="889">
      <c r="D889" s="783"/>
      <c r="H889" s="488"/>
      <c r="I889" s="497"/>
      <c r="J889" s="497"/>
      <c r="K889" s="497"/>
      <c r="L889" s="497"/>
    </row>
    <row r="890">
      <c r="D890" s="783"/>
      <c r="H890" s="488"/>
      <c r="I890" s="497"/>
      <c r="J890" s="497"/>
      <c r="K890" s="497"/>
      <c r="L890" s="497"/>
    </row>
    <row r="891">
      <c r="D891" s="783"/>
      <c r="H891" s="488"/>
      <c r="I891" s="497"/>
      <c r="J891" s="497"/>
      <c r="K891" s="497"/>
      <c r="L891" s="497"/>
    </row>
    <row r="892">
      <c r="D892" s="783"/>
      <c r="H892" s="488"/>
      <c r="I892" s="497"/>
      <c r="J892" s="497"/>
      <c r="K892" s="497"/>
      <c r="L892" s="497"/>
    </row>
    <row r="893">
      <c r="D893" s="783"/>
      <c r="H893" s="488"/>
      <c r="I893" s="497"/>
      <c r="J893" s="497"/>
      <c r="K893" s="497"/>
      <c r="L893" s="497"/>
    </row>
    <row r="894">
      <c r="D894" s="783"/>
      <c r="H894" s="488"/>
      <c r="I894" s="497"/>
      <c r="J894" s="497"/>
      <c r="K894" s="497"/>
      <c r="L894" s="497"/>
    </row>
    <row r="895">
      <c r="D895" s="783"/>
      <c r="H895" s="488"/>
      <c r="I895" s="497"/>
      <c r="J895" s="497"/>
      <c r="K895" s="497"/>
      <c r="L895" s="497"/>
    </row>
    <row r="896">
      <c r="D896" s="783"/>
      <c r="H896" s="488"/>
      <c r="I896" s="497"/>
      <c r="J896" s="497"/>
      <c r="K896" s="497"/>
      <c r="L896" s="497"/>
    </row>
    <row r="897">
      <c r="D897" s="783"/>
      <c r="H897" s="488"/>
      <c r="I897" s="497"/>
      <c r="J897" s="497"/>
      <c r="K897" s="497"/>
      <c r="L897" s="497"/>
    </row>
    <row r="898">
      <c r="D898" s="783"/>
      <c r="H898" s="488"/>
      <c r="I898" s="497"/>
      <c r="J898" s="497"/>
      <c r="K898" s="497"/>
      <c r="L898" s="497"/>
    </row>
    <row r="899">
      <c r="D899" s="783"/>
      <c r="H899" s="488"/>
      <c r="I899" s="497"/>
      <c r="J899" s="497"/>
      <c r="K899" s="497"/>
      <c r="L899" s="497"/>
    </row>
    <row r="900">
      <c r="D900" s="783"/>
      <c r="H900" s="488"/>
      <c r="I900" s="497"/>
      <c r="J900" s="497"/>
      <c r="K900" s="497"/>
      <c r="L900" s="497"/>
    </row>
    <row r="901">
      <c r="D901" s="783"/>
      <c r="H901" s="488"/>
      <c r="I901" s="497"/>
      <c r="J901" s="497"/>
      <c r="K901" s="497"/>
      <c r="L901" s="497"/>
    </row>
    <row r="902">
      <c r="D902" s="783"/>
      <c r="H902" s="488"/>
      <c r="I902" s="497"/>
      <c r="J902" s="497"/>
      <c r="K902" s="497"/>
      <c r="L902" s="497"/>
    </row>
    <row r="903">
      <c r="D903" s="783"/>
      <c r="H903" s="488"/>
      <c r="I903" s="497"/>
      <c r="J903" s="497"/>
      <c r="K903" s="497"/>
      <c r="L903" s="497"/>
    </row>
    <row r="904">
      <c r="D904" s="783"/>
      <c r="H904" s="488"/>
      <c r="I904" s="497"/>
      <c r="J904" s="497"/>
      <c r="K904" s="497"/>
      <c r="L904" s="497"/>
    </row>
    <row r="905">
      <c r="D905" s="783"/>
      <c r="H905" s="488"/>
      <c r="I905" s="497"/>
      <c r="J905" s="497"/>
      <c r="K905" s="497"/>
      <c r="L905" s="497"/>
    </row>
    <row r="906">
      <c r="D906" s="783"/>
      <c r="H906" s="488"/>
      <c r="I906" s="497"/>
      <c r="J906" s="497"/>
      <c r="K906" s="497"/>
      <c r="L906" s="497"/>
    </row>
    <row r="907">
      <c r="D907" s="783"/>
      <c r="H907" s="488"/>
      <c r="I907" s="497"/>
      <c r="J907" s="497"/>
      <c r="K907" s="497"/>
      <c r="L907" s="497"/>
    </row>
    <row r="908">
      <c r="D908" s="783"/>
      <c r="H908" s="488"/>
      <c r="I908" s="497"/>
      <c r="J908" s="497"/>
      <c r="K908" s="497"/>
      <c r="L908" s="497"/>
    </row>
    <row r="909">
      <c r="D909" s="783"/>
      <c r="H909" s="488"/>
      <c r="I909" s="497"/>
      <c r="J909" s="497"/>
      <c r="K909" s="497"/>
      <c r="L909" s="497"/>
    </row>
    <row r="910">
      <c r="D910" s="783"/>
      <c r="H910" s="488"/>
      <c r="I910" s="497"/>
      <c r="J910" s="497"/>
      <c r="K910" s="497"/>
      <c r="L910" s="497"/>
    </row>
    <row r="911">
      <c r="D911" s="783"/>
      <c r="H911" s="488"/>
      <c r="I911" s="497"/>
      <c r="J911" s="497"/>
      <c r="K911" s="497"/>
      <c r="L911" s="497"/>
    </row>
    <row r="912">
      <c r="D912" s="783"/>
      <c r="H912" s="488"/>
      <c r="I912" s="497"/>
      <c r="J912" s="497"/>
      <c r="K912" s="497"/>
      <c r="L912" s="497"/>
    </row>
    <row r="913">
      <c r="D913" s="783"/>
      <c r="H913" s="488"/>
      <c r="I913" s="497"/>
      <c r="J913" s="497"/>
      <c r="K913" s="497"/>
      <c r="L913" s="497"/>
    </row>
    <row r="914">
      <c r="D914" s="783"/>
      <c r="H914" s="488"/>
      <c r="I914" s="497"/>
      <c r="J914" s="497"/>
      <c r="K914" s="497"/>
      <c r="L914" s="497"/>
    </row>
    <row r="915">
      <c r="D915" s="783"/>
      <c r="H915" s="488"/>
      <c r="I915" s="497"/>
      <c r="J915" s="497"/>
      <c r="K915" s="497"/>
      <c r="L915" s="497"/>
    </row>
    <row r="916">
      <c r="D916" s="783"/>
      <c r="H916" s="488"/>
      <c r="I916" s="497"/>
      <c r="J916" s="497"/>
      <c r="K916" s="497"/>
      <c r="L916" s="497"/>
    </row>
    <row r="917">
      <c r="D917" s="783"/>
      <c r="H917" s="488"/>
      <c r="I917" s="497"/>
      <c r="J917" s="497"/>
      <c r="K917" s="497"/>
      <c r="L917" s="497"/>
    </row>
    <row r="918">
      <c r="D918" s="783"/>
      <c r="H918" s="488"/>
      <c r="I918" s="497"/>
      <c r="J918" s="497"/>
      <c r="K918" s="497"/>
      <c r="L918" s="497"/>
    </row>
    <row r="919">
      <c r="D919" s="783"/>
      <c r="H919" s="488"/>
      <c r="I919" s="497"/>
      <c r="J919" s="497"/>
      <c r="K919" s="497"/>
      <c r="L919" s="497"/>
    </row>
    <row r="920">
      <c r="D920" s="783"/>
      <c r="H920" s="488"/>
      <c r="I920" s="497"/>
      <c r="J920" s="497"/>
      <c r="K920" s="497"/>
      <c r="L920" s="497"/>
    </row>
    <row r="921">
      <c r="D921" s="783"/>
      <c r="H921" s="488"/>
      <c r="I921" s="497"/>
      <c r="J921" s="497"/>
      <c r="K921" s="497"/>
      <c r="L921" s="497"/>
    </row>
    <row r="922">
      <c r="D922" s="783"/>
      <c r="H922" s="488"/>
      <c r="I922" s="497"/>
      <c r="J922" s="497"/>
      <c r="K922" s="497"/>
      <c r="L922" s="497"/>
    </row>
    <row r="923">
      <c r="D923" s="783"/>
      <c r="H923" s="488"/>
      <c r="I923" s="497"/>
      <c r="J923" s="497"/>
      <c r="K923" s="497"/>
      <c r="L923" s="497"/>
    </row>
    <row r="924">
      <c r="D924" s="783"/>
      <c r="H924" s="488"/>
      <c r="I924" s="497"/>
      <c r="J924" s="497"/>
      <c r="K924" s="497"/>
      <c r="L924" s="497"/>
    </row>
    <row r="925">
      <c r="D925" s="783"/>
      <c r="H925" s="488"/>
      <c r="I925" s="497"/>
      <c r="J925" s="497"/>
      <c r="K925" s="497"/>
      <c r="L925" s="497"/>
    </row>
    <row r="926">
      <c r="D926" s="783"/>
      <c r="H926" s="488"/>
      <c r="I926" s="497"/>
      <c r="J926" s="497"/>
      <c r="K926" s="497"/>
      <c r="L926" s="497"/>
    </row>
    <row r="927">
      <c r="D927" s="783"/>
      <c r="H927" s="488"/>
      <c r="I927" s="497"/>
      <c r="J927" s="497"/>
      <c r="K927" s="497"/>
      <c r="L927" s="497"/>
    </row>
    <row r="928">
      <c r="D928" s="783"/>
      <c r="H928" s="488"/>
      <c r="I928" s="497"/>
      <c r="J928" s="497"/>
      <c r="K928" s="497"/>
      <c r="L928" s="497"/>
    </row>
    <row r="929">
      <c r="D929" s="783"/>
      <c r="H929" s="488"/>
      <c r="I929" s="497"/>
      <c r="J929" s="497"/>
      <c r="K929" s="497"/>
      <c r="L929" s="497"/>
    </row>
    <row r="930">
      <c r="D930" s="783"/>
      <c r="H930" s="488"/>
      <c r="I930" s="497"/>
      <c r="J930" s="497"/>
      <c r="K930" s="497"/>
      <c r="L930" s="497"/>
    </row>
    <row r="931">
      <c r="D931" s="783"/>
      <c r="H931" s="488"/>
      <c r="I931" s="497"/>
      <c r="J931" s="497"/>
      <c r="K931" s="497"/>
      <c r="L931" s="497"/>
    </row>
    <row r="932">
      <c r="D932" s="783"/>
      <c r="H932" s="488"/>
      <c r="I932" s="497"/>
      <c r="J932" s="497"/>
      <c r="K932" s="497"/>
      <c r="L932" s="497"/>
    </row>
    <row r="933">
      <c r="D933" s="783"/>
      <c r="H933" s="488"/>
      <c r="I933" s="497"/>
      <c r="J933" s="497"/>
      <c r="K933" s="497"/>
      <c r="L933" s="497"/>
    </row>
    <row r="934">
      <c r="D934" s="783"/>
      <c r="H934" s="488"/>
      <c r="I934" s="497"/>
      <c r="J934" s="497"/>
      <c r="K934" s="497"/>
      <c r="L934" s="497"/>
    </row>
    <row r="935">
      <c r="D935" s="783"/>
      <c r="H935" s="488"/>
      <c r="I935" s="497"/>
      <c r="J935" s="497"/>
      <c r="K935" s="497"/>
      <c r="L935" s="497"/>
    </row>
    <row r="936">
      <c r="D936" s="783"/>
      <c r="H936" s="488"/>
      <c r="I936" s="497"/>
      <c r="J936" s="497"/>
      <c r="K936" s="497"/>
      <c r="L936" s="497"/>
    </row>
    <row r="937">
      <c r="D937" s="783"/>
      <c r="H937" s="488"/>
      <c r="I937" s="497"/>
      <c r="J937" s="497"/>
      <c r="K937" s="497"/>
      <c r="L937" s="497"/>
    </row>
    <row r="938">
      <c r="D938" s="783"/>
      <c r="H938" s="488"/>
      <c r="I938" s="497"/>
      <c r="J938" s="497"/>
      <c r="K938" s="497"/>
      <c r="L938" s="497"/>
    </row>
    <row r="939">
      <c r="D939" s="783"/>
      <c r="H939" s="488"/>
      <c r="I939" s="497"/>
      <c r="J939" s="497"/>
      <c r="K939" s="497"/>
      <c r="L939" s="497"/>
    </row>
    <row r="940">
      <c r="D940" s="783"/>
      <c r="H940" s="488"/>
      <c r="I940" s="497"/>
      <c r="J940" s="497"/>
      <c r="K940" s="497"/>
      <c r="L940" s="497"/>
    </row>
    <row r="941">
      <c r="D941" s="783"/>
      <c r="H941" s="488"/>
      <c r="I941" s="497"/>
      <c r="J941" s="497"/>
      <c r="K941" s="497"/>
      <c r="L941" s="497"/>
    </row>
    <row r="942">
      <c r="D942" s="783"/>
      <c r="H942" s="488"/>
      <c r="I942" s="497"/>
      <c r="J942" s="497"/>
      <c r="K942" s="497"/>
      <c r="L942" s="497"/>
    </row>
    <row r="943">
      <c r="D943" s="783"/>
      <c r="H943" s="488"/>
      <c r="I943" s="497"/>
      <c r="J943" s="497"/>
      <c r="K943" s="497"/>
      <c r="L943" s="497"/>
    </row>
    <row r="944">
      <c r="D944" s="783"/>
      <c r="H944" s="488"/>
      <c r="I944" s="497"/>
      <c r="J944" s="497"/>
      <c r="K944" s="497"/>
      <c r="L944" s="497"/>
    </row>
    <row r="945">
      <c r="D945" s="783"/>
      <c r="H945" s="488"/>
      <c r="I945" s="497"/>
      <c r="J945" s="497"/>
      <c r="K945" s="497"/>
      <c r="L945" s="497"/>
    </row>
    <row r="946">
      <c r="D946" s="783"/>
      <c r="H946" s="488"/>
      <c r="I946" s="497"/>
      <c r="J946" s="497"/>
      <c r="K946" s="497"/>
      <c r="L946" s="497"/>
    </row>
    <row r="947">
      <c r="D947" s="783"/>
      <c r="H947" s="488"/>
      <c r="I947" s="497"/>
      <c r="J947" s="497"/>
      <c r="K947" s="497"/>
      <c r="L947" s="497"/>
    </row>
    <row r="948">
      <c r="D948" s="783"/>
      <c r="H948" s="488"/>
      <c r="I948" s="497"/>
      <c r="J948" s="497"/>
      <c r="K948" s="497"/>
      <c r="L948" s="497"/>
    </row>
    <row r="949">
      <c r="D949" s="783"/>
      <c r="H949" s="488"/>
      <c r="I949" s="497"/>
      <c r="J949" s="497"/>
      <c r="K949" s="497"/>
      <c r="L949" s="497"/>
    </row>
    <row r="950">
      <c r="D950" s="783"/>
      <c r="H950" s="488"/>
      <c r="I950" s="497"/>
      <c r="J950" s="497"/>
      <c r="K950" s="497"/>
      <c r="L950" s="497"/>
    </row>
    <row r="951">
      <c r="D951" s="783"/>
      <c r="H951" s="488"/>
      <c r="I951" s="497"/>
      <c r="J951" s="497"/>
      <c r="K951" s="497"/>
      <c r="L951" s="497"/>
    </row>
    <row r="952">
      <c r="D952" s="783"/>
      <c r="H952" s="488"/>
      <c r="I952" s="497"/>
      <c r="J952" s="497"/>
      <c r="K952" s="497"/>
      <c r="L952" s="497"/>
    </row>
    <row r="953">
      <c r="D953" s="783"/>
      <c r="H953" s="488"/>
      <c r="I953" s="497"/>
      <c r="J953" s="497"/>
      <c r="K953" s="497"/>
      <c r="L953" s="497"/>
    </row>
    <row r="954">
      <c r="D954" s="783"/>
      <c r="H954" s="488"/>
      <c r="I954" s="497"/>
      <c r="J954" s="497"/>
      <c r="K954" s="497"/>
      <c r="L954" s="497"/>
    </row>
    <row r="955">
      <c r="D955" s="783"/>
      <c r="H955" s="488"/>
      <c r="I955" s="497"/>
      <c r="J955" s="497"/>
      <c r="K955" s="497"/>
      <c r="L955" s="497"/>
    </row>
    <row r="956">
      <c r="D956" s="783"/>
      <c r="H956" s="488"/>
      <c r="I956" s="497"/>
      <c r="J956" s="497"/>
      <c r="K956" s="497"/>
      <c r="L956" s="497"/>
    </row>
    <row r="957">
      <c r="D957" s="783"/>
      <c r="H957" s="488"/>
      <c r="I957" s="497"/>
      <c r="J957" s="497"/>
      <c r="K957" s="497"/>
      <c r="L957" s="497"/>
    </row>
    <row r="958">
      <c r="D958" s="783"/>
      <c r="H958" s="488"/>
      <c r="I958" s="497"/>
      <c r="J958" s="497"/>
      <c r="K958" s="497"/>
      <c r="L958" s="497"/>
    </row>
    <row r="959">
      <c r="D959" s="783"/>
      <c r="H959" s="488"/>
      <c r="I959" s="497"/>
      <c r="J959" s="497"/>
      <c r="K959" s="497"/>
      <c r="L959" s="497"/>
    </row>
    <row r="960">
      <c r="D960" s="783"/>
      <c r="H960" s="488"/>
      <c r="I960" s="497"/>
      <c r="J960" s="497"/>
      <c r="K960" s="497"/>
      <c r="L960" s="497"/>
    </row>
    <row r="961">
      <c r="D961" s="783"/>
      <c r="H961" s="488"/>
      <c r="I961" s="497"/>
      <c r="J961" s="497"/>
      <c r="K961" s="497"/>
      <c r="L961" s="497"/>
    </row>
    <row r="962">
      <c r="D962" s="783"/>
      <c r="H962" s="488"/>
      <c r="I962" s="497"/>
      <c r="J962" s="497"/>
      <c r="K962" s="497"/>
      <c r="L962" s="497"/>
    </row>
    <row r="963">
      <c r="D963" s="783"/>
      <c r="H963" s="488"/>
      <c r="I963" s="497"/>
      <c r="J963" s="497"/>
      <c r="K963" s="497"/>
      <c r="L963" s="497"/>
    </row>
    <row r="964">
      <c r="D964" s="783"/>
      <c r="H964" s="488"/>
      <c r="I964" s="497"/>
      <c r="J964" s="497"/>
      <c r="K964" s="497"/>
      <c r="L964" s="497"/>
    </row>
    <row r="965">
      <c r="D965" s="783"/>
      <c r="H965" s="488"/>
      <c r="I965" s="497"/>
      <c r="J965" s="497"/>
      <c r="K965" s="497"/>
      <c r="L965" s="497"/>
    </row>
    <row r="966">
      <c r="D966" s="783"/>
      <c r="H966" s="488"/>
      <c r="I966" s="497"/>
      <c r="J966" s="497"/>
      <c r="K966" s="497"/>
      <c r="L966" s="497"/>
    </row>
    <row r="967">
      <c r="D967" s="783"/>
      <c r="H967" s="488"/>
      <c r="I967" s="497"/>
      <c r="J967" s="497"/>
      <c r="K967" s="497"/>
      <c r="L967" s="497"/>
    </row>
    <row r="968">
      <c r="D968" s="783"/>
      <c r="H968" s="488"/>
      <c r="I968" s="497"/>
      <c r="J968" s="497"/>
      <c r="K968" s="497"/>
      <c r="L968" s="497"/>
    </row>
    <row r="969">
      <c r="D969" s="783"/>
      <c r="H969" s="488"/>
      <c r="I969" s="497"/>
      <c r="J969" s="497"/>
      <c r="K969" s="497"/>
      <c r="L969" s="497"/>
    </row>
    <row r="970">
      <c r="D970" s="783"/>
      <c r="H970" s="488"/>
      <c r="I970" s="497"/>
      <c r="J970" s="497"/>
      <c r="K970" s="497"/>
      <c r="L970" s="497"/>
    </row>
    <row r="971">
      <c r="D971" s="783"/>
      <c r="H971" s="488"/>
      <c r="I971" s="497"/>
      <c r="J971" s="497"/>
      <c r="K971" s="497"/>
      <c r="L971" s="497"/>
    </row>
    <row r="972">
      <c r="D972" s="783"/>
      <c r="H972" s="488"/>
      <c r="I972" s="497"/>
      <c r="J972" s="497"/>
      <c r="K972" s="497"/>
      <c r="L972" s="497"/>
    </row>
    <row r="973">
      <c r="D973" s="783"/>
      <c r="H973" s="488"/>
      <c r="I973" s="497"/>
      <c r="J973" s="497"/>
      <c r="K973" s="497"/>
      <c r="L973" s="497"/>
    </row>
    <row r="974">
      <c r="D974" s="783"/>
      <c r="H974" s="488"/>
      <c r="I974" s="497"/>
      <c r="J974" s="497"/>
      <c r="K974" s="497"/>
      <c r="L974" s="497"/>
    </row>
    <row r="975">
      <c r="D975" s="783"/>
      <c r="H975" s="488"/>
      <c r="I975" s="497"/>
      <c r="J975" s="497"/>
      <c r="K975" s="497"/>
      <c r="L975" s="497"/>
    </row>
    <row r="976">
      <c r="D976" s="783"/>
      <c r="H976" s="488"/>
      <c r="I976" s="497"/>
      <c r="J976" s="497"/>
      <c r="K976" s="497"/>
      <c r="L976" s="497"/>
    </row>
    <row r="977">
      <c r="D977" s="783"/>
      <c r="H977" s="488"/>
      <c r="I977" s="497"/>
      <c r="J977" s="497"/>
      <c r="K977" s="497"/>
      <c r="L977" s="497"/>
    </row>
    <row r="978">
      <c r="D978" s="783"/>
      <c r="H978" s="488"/>
      <c r="I978" s="497"/>
      <c r="J978" s="497"/>
      <c r="K978" s="497"/>
      <c r="L978" s="497"/>
    </row>
    <row r="979">
      <c r="D979" s="783"/>
      <c r="H979" s="488"/>
      <c r="I979" s="497"/>
      <c r="J979" s="497"/>
      <c r="K979" s="497"/>
      <c r="L979" s="497"/>
    </row>
    <row r="980">
      <c r="D980" s="783"/>
      <c r="H980" s="488"/>
      <c r="I980" s="497"/>
      <c r="J980" s="497"/>
      <c r="K980" s="497"/>
      <c r="L980" s="497"/>
    </row>
    <row r="981">
      <c r="D981" s="783"/>
      <c r="H981" s="488"/>
      <c r="I981" s="497"/>
      <c r="J981" s="497"/>
      <c r="K981" s="497"/>
      <c r="L981" s="497"/>
    </row>
    <row r="982">
      <c r="D982" s="783"/>
      <c r="H982" s="488"/>
      <c r="I982" s="497"/>
      <c r="J982" s="497"/>
      <c r="K982" s="497"/>
      <c r="L982" s="497"/>
    </row>
    <row r="983">
      <c r="D983" s="783"/>
      <c r="H983" s="488"/>
      <c r="I983" s="497"/>
      <c r="J983" s="497"/>
      <c r="K983" s="497"/>
      <c r="L983" s="497"/>
    </row>
    <row r="984">
      <c r="D984" s="783"/>
      <c r="H984" s="488"/>
      <c r="I984" s="497"/>
      <c r="J984" s="497"/>
      <c r="K984" s="497"/>
      <c r="L984" s="497"/>
    </row>
    <row r="985">
      <c r="D985" s="783"/>
      <c r="H985" s="488"/>
      <c r="I985" s="497"/>
      <c r="J985" s="497"/>
      <c r="K985" s="497"/>
      <c r="L985" s="497"/>
    </row>
    <row r="986">
      <c r="D986" s="783"/>
      <c r="H986" s="488"/>
      <c r="I986" s="497"/>
      <c r="J986" s="497"/>
      <c r="K986" s="497"/>
      <c r="L986" s="497"/>
    </row>
    <row r="987">
      <c r="D987" s="783"/>
      <c r="H987" s="488"/>
      <c r="I987" s="497"/>
      <c r="J987" s="497"/>
      <c r="K987" s="497"/>
      <c r="L987" s="497"/>
    </row>
    <row r="988">
      <c r="D988" s="783"/>
      <c r="H988" s="488"/>
      <c r="I988" s="497"/>
      <c r="J988" s="497"/>
      <c r="K988" s="497"/>
      <c r="L988" s="497"/>
    </row>
    <row r="989">
      <c r="D989" s="783"/>
      <c r="H989" s="488"/>
      <c r="I989" s="497"/>
      <c r="J989" s="497"/>
      <c r="K989" s="497"/>
      <c r="L989" s="497"/>
    </row>
    <row r="990">
      <c r="D990" s="783"/>
      <c r="H990" s="488"/>
      <c r="I990" s="497"/>
      <c r="J990" s="497"/>
      <c r="K990" s="497"/>
      <c r="L990" s="497"/>
    </row>
    <row r="991">
      <c r="D991" s="783"/>
      <c r="H991" s="488"/>
      <c r="I991" s="497"/>
      <c r="J991" s="497"/>
      <c r="K991" s="497"/>
      <c r="L991" s="497"/>
    </row>
    <row r="992">
      <c r="D992" s="783"/>
      <c r="H992" s="488"/>
      <c r="I992" s="497"/>
      <c r="J992" s="497"/>
      <c r="K992" s="497"/>
      <c r="L992" s="497"/>
    </row>
    <row r="993">
      <c r="D993" s="783"/>
      <c r="H993" s="488"/>
      <c r="I993" s="497"/>
      <c r="J993" s="497"/>
      <c r="K993" s="497"/>
      <c r="L993" s="497"/>
    </row>
    <row r="994">
      <c r="D994" s="783"/>
      <c r="H994" s="488"/>
      <c r="I994" s="497"/>
      <c r="J994" s="497"/>
      <c r="K994" s="497"/>
      <c r="L994" s="497"/>
    </row>
    <row r="995">
      <c r="D995" s="783"/>
      <c r="H995" s="488"/>
      <c r="I995" s="497"/>
      <c r="J995" s="497"/>
      <c r="K995" s="497"/>
      <c r="L995" s="497"/>
    </row>
    <row r="996">
      <c r="D996" s="783"/>
      <c r="H996" s="488"/>
      <c r="I996" s="497"/>
      <c r="J996" s="497"/>
      <c r="K996" s="497"/>
      <c r="L996" s="497"/>
    </row>
    <row r="997">
      <c r="D997" s="783"/>
      <c r="H997" s="488"/>
      <c r="I997" s="497"/>
      <c r="J997" s="497"/>
      <c r="K997" s="497"/>
      <c r="L997" s="497"/>
    </row>
  </sheetData>
  <mergeCells count="25">
    <mergeCell ref="A1:H1"/>
    <mergeCell ref="A70:A84"/>
    <mergeCell ref="H70:H76"/>
    <mergeCell ref="H77:H84"/>
    <mergeCell ref="A99:A112"/>
    <mergeCell ref="A153:A168"/>
    <mergeCell ref="A169:A184"/>
    <mergeCell ref="A185:A201"/>
    <mergeCell ref="A202:A217"/>
    <mergeCell ref="A218:A233"/>
    <mergeCell ref="A234:A249"/>
    <mergeCell ref="A250:A265"/>
    <mergeCell ref="A266:A283"/>
    <mergeCell ref="A284:A303"/>
    <mergeCell ref="A420:A436"/>
    <mergeCell ref="A437:A453"/>
    <mergeCell ref="I455:K455"/>
    <mergeCell ref="I456:K456"/>
    <mergeCell ref="A304:A320"/>
    <mergeCell ref="A321:A337"/>
    <mergeCell ref="A338:A355"/>
    <mergeCell ref="A356:A371"/>
    <mergeCell ref="A372:A388"/>
    <mergeCell ref="A389:A403"/>
    <mergeCell ref="A404:A4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25"/>
    <col customWidth="1" min="3" max="3" width="31.0"/>
    <col customWidth="1" min="5" max="5" width="40.38"/>
    <col customWidth="1" min="6" max="6" width="22.38"/>
    <col customWidth="1" min="7" max="7" width="19.63"/>
    <col customWidth="1" min="9" max="9" width="21.0"/>
    <col customWidth="1" min="10" max="10" width="22.0"/>
    <col customWidth="1" min="11" max="11" width="19.63"/>
  </cols>
  <sheetData>
    <row r="1">
      <c r="B1" s="848" t="s">
        <v>629</v>
      </c>
      <c r="I1" s="849"/>
      <c r="J1" s="849"/>
    </row>
    <row r="2">
      <c r="B2" s="4"/>
      <c r="C2" s="616"/>
      <c r="D2" s="617"/>
      <c r="E2" s="616"/>
      <c r="F2" s="620"/>
      <c r="G2" s="620"/>
      <c r="I2" s="849"/>
      <c r="J2" s="849"/>
    </row>
    <row r="3">
      <c r="B3" s="850" t="s">
        <v>1</v>
      </c>
      <c r="C3" s="851" t="s">
        <v>2</v>
      </c>
      <c r="D3" s="852" t="s">
        <v>3</v>
      </c>
      <c r="E3" s="851" t="s">
        <v>7</v>
      </c>
      <c r="F3" s="853" t="s">
        <v>8</v>
      </c>
      <c r="G3" s="854" t="s">
        <v>9</v>
      </c>
      <c r="H3" s="855" t="s">
        <v>512</v>
      </c>
      <c r="I3" s="856" t="s">
        <v>11</v>
      </c>
      <c r="J3" s="857" t="s">
        <v>13</v>
      </c>
    </row>
    <row r="4">
      <c r="B4" s="22">
        <v>45778.0</v>
      </c>
      <c r="C4" s="699">
        <v>53294.0</v>
      </c>
      <c r="D4" s="622">
        <v>6.0</v>
      </c>
      <c r="E4" s="628" t="s">
        <v>630</v>
      </c>
      <c r="F4" s="627">
        <v>300.0</v>
      </c>
      <c r="G4" s="858">
        <v>-635.17</v>
      </c>
      <c r="H4" s="859">
        <v>1.0</v>
      </c>
      <c r="I4" s="860"/>
      <c r="J4" s="861"/>
    </row>
    <row r="5">
      <c r="B5" s="185"/>
      <c r="C5" s="699">
        <v>53346.0</v>
      </c>
      <c r="D5" s="622">
        <v>4.0</v>
      </c>
      <c r="E5" s="628" t="s">
        <v>538</v>
      </c>
      <c r="F5" s="627">
        <v>77.0</v>
      </c>
      <c r="G5" s="862">
        <f t="shared" ref="G5:G8" si="1">G4+F4</f>
        <v>-335.17</v>
      </c>
      <c r="H5" s="283"/>
      <c r="I5" s="863"/>
      <c r="J5" s="864"/>
    </row>
    <row r="6">
      <c r="B6" s="185"/>
      <c r="C6" s="699" t="s">
        <v>631</v>
      </c>
      <c r="D6" s="622">
        <v>6.0</v>
      </c>
      <c r="E6" s="628" t="s">
        <v>632</v>
      </c>
      <c r="F6" s="627">
        <f>40*3</f>
        <v>120</v>
      </c>
      <c r="G6" s="862">
        <f t="shared" si="1"/>
        <v>-258.17</v>
      </c>
      <c r="H6" s="283"/>
      <c r="I6" s="863"/>
      <c r="J6" s="864"/>
    </row>
    <row r="7">
      <c r="B7" s="185"/>
      <c r="C7" s="699">
        <v>49002.0</v>
      </c>
      <c r="D7" s="622">
        <v>6.0</v>
      </c>
      <c r="E7" s="628" t="s">
        <v>517</v>
      </c>
      <c r="F7" s="627">
        <v>362.0</v>
      </c>
      <c r="G7" s="862">
        <f t="shared" si="1"/>
        <v>-138.17</v>
      </c>
      <c r="H7" s="283"/>
      <c r="I7" s="863"/>
      <c r="J7" s="864"/>
    </row>
    <row r="8">
      <c r="B8" s="185"/>
      <c r="C8" s="699"/>
      <c r="D8" s="622"/>
      <c r="E8" s="628"/>
      <c r="F8" s="48">
        <f>SUM(F4:F7)</f>
        <v>859</v>
      </c>
      <c r="G8" s="865">
        <f t="shared" si="1"/>
        <v>223.83</v>
      </c>
      <c r="H8" s="283"/>
      <c r="I8" s="866">
        <v>859.0</v>
      </c>
      <c r="J8" s="864"/>
    </row>
    <row r="9">
      <c r="B9" s="185"/>
      <c r="C9" s="867"/>
      <c r="D9" s="642"/>
      <c r="E9" s="641"/>
      <c r="F9" s="645"/>
      <c r="G9" s="868"/>
      <c r="H9" s="869"/>
      <c r="I9" s="863"/>
      <c r="J9" s="864"/>
    </row>
    <row r="10">
      <c r="B10" s="185"/>
      <c r="C10" s="867"/>
      <c r="D10" s="642"/>
      <c r="E10" s="641"/>
      <c r="F10" s="672"/>
      <c r="G10" s="870"/>
      <c r="H10" s="871"/>
      <c r="I10" s="863"/>
      <c r="J10" s="864"/>
    </row>
    <row r="11">
      <c r="B11" s="185"/>
      <c r="C11" s="699">
        <v>52499.0</v>
      </c>
      <c r="D11" s="622">
        <v>5.0</v>
      </c>
      <c r="E11" s="628" t="s">
        <v>158</v>
      </c>
      <c r="F11" s="627">
        <v>310.0</v>
      </c>
      <c r="G11" s="872">
        <v>-635.17</v>
      </c>
      <c r="H11" s="859">
        <v>2.0</v>
      </c>
      <c r="I11" s="863"/>
      <c r="J11" s="864"/>
    </row>
    <row r="12">
      <c r="B12" s="185"/>
      <c r="C12" s="699">
        <v>49467.0</v>
      </c>
      <c r="D12" s="622">
        <v>2.0</v>
      </c>
      <c r="E12" s="628" t="s">
        <v>527</v>
      </c>
      <c r="F12" s="627">
        <v>77.0</v>
      </c>
      <c r="G12" s="873">
        <f t="shared" ref="G12:G15" si="2">G11+F11</f>
        <v>-325.17</v>
      </c>
      <c r="H12" s="283"/>
      <c r="I12" s="863"/>
      <c r="J12" s="864"/>
    </row>
    <row r="13">
      <c r="B13" s="185"/>
      <c r="C13" s="699">
        <v>50588.0</v>
      </c>
      <c r="D13" s="622">
        <v>4.0</v>
      </c>
      <c r="E13" s="628" t="s">
        <v>525</v>
      </c>
      <c r="F13" s="627">
        <v>154.0</v>
      </c>
      <c r="G13" s="873">
        <f t="shared" si="2"/>
        <v>-248.17</v>
      </c>
      <c r="H13" s="283"/>
      <c r="I13" s="863"/>
      <c r="J13" s="864"/>
    </row>
    <row r="14">
      <c r="B14" s="185"/>
      <c r="C14" s="699">
        <v>46086.0</v>
      </c>
      <c r="D14" s="622">
        <v>5.0</v>
      </c>
      <c r="E14" s="628" t="s">
        <v>518</v>
      </c>
      <c r="F14" s="627">
        <v>310.0</v>
      </c>
      <c r="G14" s="873">
        <f t="shared" si="2"/>
        <v>-94.17</v>
      </c>
      <c r="H14" s="283"/>
      <c r="I14" s="863"/>
      <c r="J14" s="864"/>
    </row>
    <row r="15">
      <c r="B15" s="185"/>
      <c r="C15" s="699"/>
      <c r="D15" s="642"/>
      <c r="E15" s="641"/>
      <c r="F15" s="645">
        <f>SUM(F11:F14)</f>
        <v>851</v>
      </c>
      <c r="G15" s="874">
        <f t="shared" si="2"/>
        <v>215.83</v>
      </c>
      <c r="H15" s="283"/>
      <c r="I15" s="863"/>
      <c r="J15" s="875">
        <v>851.0</v>
      </c>
    </row>
    <row r="16">
      <c r="B16" s="200"/>
      <c r="C16" s="663"/>
      <c r="D16" s="876"/>
      <c r="E16" s="663"/>
      <c r="F16" s="664"/>
      <c r="G16" s="877"/>
      <c r="H16" s="287"/>
      <c r="I16" s="863"/>
      <c r="J16" s="864"/>
    </row>
    <row r="17">
      <c r="B17" s="81">
        <v>45779.0</v>
      </c>
      <c r="C17" s="878" t="s">
        <v>633</v>
      </c>
      <c r="D17" s="879">
        <v>10.0</v>
      </c>
      <c r="E17" s="880" t="s">
        <v>634</v>
      </c>
      <c r="F17" s="656"/>
      <c r="G17" s="881">
        <v>-635.17</v>
      </c>
      <c r="H17" s="882">
        <v>1.0</v>
      </c>
      <c r="I17" s="863"/>
      <c r="J17" s="864"/>
    </row>
    <row r="18">
      <c r="B18" s="185"/>
      <c r="C18" s="694"/>
      <c r="D18" s="883"/>
      <c r="E18" s="694"/>
      <c r="F18" s="658">
        <v>793.0</v>
      </c>
      <c r="G18" s="884">
        <f>G17+F18</f>
        <v>157.83</v>
      </c>
      <c r="H18" s="885"/>
      <c r="I18" s="863">
        <f>I8+F18</f>
        <v>1652</v>
      </c>
      <c r="J18" s="864"/>
    </row>
    <row r="19">
      <c r="B19" s="185"/>
      <c r="C19" s="694"/>
      <c r="D19" s="883"/>
      <c r="E19" s="694"/>
      <c r="F19" s="627"/>
      <c r="G19" s="886"/>
      <c r="H19" s="885"/>
      <c r="I19" s="863"/>
      <c r="J19" s="864"/>
    </row>
    <row r="20">
      <c r="B20" s="185"/>
      <c r="C20" s="702"/>
      <c r="D20" s="887"/>
      <c r="E20" s="702"/>
      <c r="F20" s="627"/>
      <c r="G20" s="886"/>
      <c r="H20" s="885"/>
      <c r="I20" s="863"/>
      <c r="J20" s="864"/>
    </row>
    <row r="21">
      <c r="B21" s="185"/>
      <c r="C21" s="644"/>
      <c r="D21" s="642"/>
      <c r="E21" s="644"/>
      <c r="F21" s="645"/>
      <c r="G21" s="888"/>
      <c r="H21" s="889"/>
      <c r="I21" s="863"/>
      <c r="J21" s="864"/>
    </row>
    <row r="22">
      <c r="B22" s="185"/>
      <c r="C22" s="644"/>
      <c r="D22" s="642"/>
      <c r="E22" s="644"/>
      <c r="F22" s="672"/>
      <c r="G22" s="890"/>
      <c r="H22" s="891"/>
      <c r="I22" s="863"/>
      <c r="J22" s="864"/>
    </row>
    <row r="23">
      <c r="B23" s="185"/>
      <c r="C23" s="626">
        <v>51251.0</v>
      </c>
      <c r="D23" s="622">
        <v>4.0</v>
      </c>
      <c r="E23" s="892" t="s">
        <v>517</v>
      </c>
      <c r="F23" s="627">
        <v>310.0</v>
      </c>
      <c r="G23" s="893">
        <v>-635.17</v>
      </c>
      <c r="H23" s="894">
        <v>2.0</v>
      </c>
      <c r="I23" s="863"/>
      <c r="J23" s="864"/>
    </row>
    <row r="24">
      <c r="B24" s="185"/>
      <c r="C24" s="626">
        <v>53346.0</v>
      </c>
      <c r="D24" s="622">
        <v>4.0</v>
      </c>
      <c r="E24" s="892" t="s">
        <v>635</v>
      </c>
      <c r="F24" s="627">
        <v>793.0</v>
      </c>
      <c r="G24" s="886">
        <f t="shared" ref="G24:G25" si="3">G23+F23</f>
        <v>-325.17</v>
      </c>
      <c r="H24" s="885"/>
      <c r="I24" s="863"/>
      <c r="J24" s="864"/>
    </row>
    <row r="25">
      <c r="B25" s="185"/>
      <c r="C25" s="626"/>
      <c r="D25" s="622"/>
      <c r="E25" s="626"/>
      <c r="F25" s="658">
        <f>SUM(F23:F24)</f>
        <v>1103</v>
      </c>
      <c r="G25" s="884">
        <f t="shared" si="3"/>
        <v>467.83</v>
      </c>
      <c r="H25" s="885"/>
      <c r="I25" s="863"/>
      <c r="J25" s="864">
        <f>851+1103</f>
        <v>1954</v>
      </c>
    </row>
    <row r="26">
      <c r="B26" s="185"/>
      <c r="C26" s="626"/>
      <c r="D26" s="622"/>
      <c r="E26" s="626"/>
      <c r="F26" s="627"/>
      <c r="G26" s="886"/>
      <c r="H26" s="885"/>
      <c r="I26" s="863"/>
      <c r="J26" s="864"/>
    </row>
    <row r="27">
      <c r="B27" s="895"/>
      <c r="C27" s="663"/>
      <c r="D27" s="660"/>
      <c r="E27" s="663"/>
      <c r="F27" s="664"/>
      <c r="G27" s="896"/>
      <c r="H27" s="897"/>
      <c r="I27" s="863"/>
      <c r="J27" s="864"/>
    </row>
    <row r="28">
      <c r="B28" s="81">
        <v>45780.0</v>
      </c>
      <c r="C28" s="666">
        <v>51666.0</v>
      </c>
      <c r="D28" s="653">
        <v>2.0</v>
      </c>
      <c r="E28" s="666" t="s">
        <v>636</v>
      </c>
      <c r="F28" s="656">
        <v>77.0</v>
      </c>
      <c r="G28" s="898">
        <v>-635.17</v>
      </c>
      <c r="H28" s="899">
        <v>1.0</v>
      </c>
      <c r="I28" s="863"/>
      <c r="J28" s="864"/>
    </row>
    <row r="29">
      <c r="B29" s="185"/>
      <c r="C29" s="626">
        <v>50738.0</v>
      </c>
      <c r="D29" s="622">
        <v>7.0</v>
      </c>
      <c r="E29" s="626" t="s">
        <v>538</v>
      </c>
      <c r="F29" s="627">
        <v>310.0</v>
      </c>
      <c r="G29" s="900">
        <f t="shared" ref="G29:G33" si="4">G28+F28</f>
        <v>-558.17</v>
      </c>
      <c r="H29" s="283"/>
      <c r="I29" s="863"/>
      <c r="J29" s="864"/>
    </row>
    <row r="30">
      <c r="B30" s="185"/>
      <c r="C30" s="626">
        <v>50394.0</v>
      </c>
      <c r="D30" s="622">
        <v>2.0</v>
      </c>
      <c r="E30" s="626" t="s">
        <v>516</v>
      </c>
      <c r="F30" s="627">
        <v>103.0</v>
      </c>
      <c r="G30" s="900">
        <f t="shared" si="4"/>
        <v>-248.17</v>
      </c>
      <c r="H30" s="283"/>
      <c r="I30" s="863"/>
      <c r="J30" s="864"/>
    </row>
    <row r="31">
      <c r="B31" s="185"/>
      <c r="C31" s="626">
        <v>49958.0</v>
      </c>
      <c r="D31" s="622">
        <v>2.0</v>
      </c>
      <c r="E31" s="626" t="s">
        <v>518</v>
      </c>
      <c r="F31" s="627">
        <v>77.0</v>
      </c>
      <c r="G31" s="900">
        <f t="shared" si="4"/>
        <v>-145.17</v>
      </c>
      <c r="H31" s="283"/>
      <c r="I31" s="863"/>
      <c r="J31" s="864"/>
    </row>
    <row r="32">
      <c r="B32" s="185"/>
      <c r="C32" s="626">
        <v>51662.0</v>
      </c>
      <c r="D32" s="622">
        <v>2.0</v>
      </c>
      <c r="E32" s="626" t="s">
        <v>538</v>
      </c>
      <c r="F32" s="627">
        <v>77.0</v>
      </c>
      <c r="G32" s="900">
        <f t="shared" si="4"/>
        <v>-68.17</v>
      </c>
      <c r="H32" s="283"/>
      <c r="I32" s="863"/>
      <c r="J32" s="864"/>
    </row>
    <row r="33">
      <c r="B33" s="185"/>
      <c r="C33" s="626"/>
      <c r="D33" s="622"/>
      <c r="E33" s="626"/>
      <c r="F33" s="658">
        <f>SUM(F28:F32)</f>
        <v>644</v>
      </c>
      <c r="G33" s="874">
        <f t="shared" si="4"/>
        <v>8.83</v>
      </c>
      <c r="H33" s="283"/>
      <c r="I33" s="863">
        <f>I18+F33</f>
        <v>2296</v>
      </c>
      <c r="J33" s="864"/>
    </row>
    <row r="34">
      <c r="B34" s="185"/>
      <c r="C34" s="626"/>
      <c r="D34" s="622"/>
      <c r="E34" s="626"/>
      <c r="F34" s="627"/>
      <c r="G34" s="129"/>
      <c r="H34" s="901">
        <v>2.0</v>
      </c>
      <c r="I34" s="863"/>
      <c r="J34" s="864"/>
    </row>
    <row r="35">
      <c r="B35" s="185"/>
      <c r="C35" s="626">
        <v>53346.0</v>
      </c>
      <c r="D35" s="622">
        <v>4.0</v>
      </c>
      <c r="E35" s="626" t="s">
        <v>637</v>
      </c>
      <c r="F35" s="627">
        <v>509.0</v>
      </c>
      <c r="G35" s="129">
        <v>-635.17</v>
      </c>
      <c r="H35" s="283"/>
      <c r="I35" s="863"/>
      <c r="J35" s="864"/>
    </row>
    <row r="36">
      <c r="B36" s="185"/>
      <c r="C36" s="626">
        <v>52824.0</v>
      </c>
      <c r="D36" s="622">
        <v>3.0</v>
      </c>
      <c r="E36" s="626" t="s">
        <v>425</v>
      </c>
      <c r="F36" s="627">
        <v>81.0</v>
      </c>
      <c r="G36" s="107">
        <f t="shared" ref="G36:G38" si="5">G35+F35</f>
        <v>-126.17</v>
      </c>
      <c r="H36" s="283"/>
      <c r="I36" s="863"/>
      <c r="J36" s="864"/>
    </row>
    <row r="37">
      <c r="B37" s="185"/>
      <c r="C37" s="626" t="s">
        <v>638</v>
      </c>
      <c r="D37" s="622">
        <v>2.0</v>
      </c>
      <c r="E37" s="626" t="s">
        <v>639</v>
      </c>
      <c r="F37" s="627">
        <v>0.0</v>
      </c>
      <c r="G37" s="107">
        <f t="shared" si="5"/>
        <v>-45.17</v>
      </c>
      <c r="H37" s="283"/>
      <c r="I37" s="863"/>
      <c r="J37" s="864"/>
    </row>
    <row r="38">
      <c r="B38" s="185"/>
      <c r="C38" s="626"/>
      <c r="D38" s="642"/>
      <c r="E38" s="644"/>
      <c r="F38" s="645">
        <f>SUM(F35:F37)</f>
        <v>590</v>
      </c>
      <c r="G38" s="811">
        <f t="shared" si="5"/>
        <v>-45.17</v>
      </c>
      <c r="H38" s="283"/>
      <c r="I38" s="863"/>
      <c r="J38" s="864">
        <f>1954+590</f>
        <v>2544</v>
      </c>
    </row>
    <row r="39">
      <c r="B39" s="200"/>
      <c r="C39" s="876"/>
      <c r="D39" s="902"/>
      <c r="E39" s="876"/>
      <c r="F39" s="903"/>
      <c r="G39" s="904"/>
      <c r="H39" s="287"/>
      <c r="I39" s="863"/>
      <c r="J39" s="864"/>
    </row>
    <row r="40">
      <c r="B40" s="81">
        <v>45781.0</v>
      </c>
      <c r="C40" s="666" t="s">
        <v>640</v>
      </c>
      <c r="D40" s="653">
        <v>10.0</v>
      </c>
      <c r="E40" s="666" t="s">
        <v>52</v>
      </c>
      <c r="F40" s="656">
        <f>40*5</f>
        <v>200</v>
      </c>
      <c r="G40" s="905">
        <v>-635.17</v>
      </c>
      <c r="H40" s="906">
        <v>1.0</v>
      </c>
      <c r="I40" s="863"/>
      <c r="J40" s="864"/>
    </row>
    <row r="41">
      <c r="B41" s="185"/>
      <c r="C41" s="626">
        <v>53346.0</v>
      </c>
      <c r="D41" s="622">
        <v>3.0</v>
      </c>
      <c r="E41" s="626" t="s">
        <v>518</v>
      </c>
      <c r="F41" s="627">
        <v>77.0</v>
      </c>
      <c r="G41" s="177">
        <f t="shared" ref="G41:G43" si="6">G40+F40</f>
        <v>-435.17</v>
      </c>
      <c r="H41" s="283"/>
      <c r="I41" s="863"/>
      <c r="J41" s="864"/>
    </row>
    <row r="42">
      <c r="B42" s="185"/>
      <c r="C42" s="626">
        <v>52324.0</v>
      </c>
      <c r="D42" s="622">
        <v>4.0</v>
      </c>
      <c r="E42" s="626" t="s">
        <v>527</v>
      </c>
      <c r="F42" s="627">
        <v>276.0</v>
      </c>
      <c r="G42" s="177">
        <f t="shared" si="6"/>
        <v>-358.17</v>
      </c>
      <c r="H42" s="283"/>
      <c r="I42" s="863"/>
      <c r="J42" s="864"/>
    </row>
    <row r="43">
      <c r="B43" s="185"/>
      <c r="C43" s="626"/>
      <c r="D43" s="622"/>
      <c r="E43" s="626"/>
      <c r="F43" s="658">
        <f>SUM(F40:F42)</f>
        <v>553</v>
      </c>
      <c r="G43" s="907">
        <f t="shared" si="6"/>
        <v>-82.17</v>
      </c>
      <c r="H43" s="283"/>
      <c r="I43" s="863">
        <f>I33+F43</f>
        <v>2849</v>
      </c>
      <c r="J43" s="864"/>
    </row>
    <row r="44">
      <c r="B44" s="185"/>
      <c r="C44" s="644"/>
      <c r="D44" s="642"/>
      <c r="E44" s="644"/>
      <c r="F44" s="672"/>
      <c r="G44" s="177"/>
      <c r="H44" s="283"/>
      <c r="I44" s="863"/>
      <c r="J44" s="864"/>
    </row>
    <row r="45">
      <c r="B45" s="185"/>
      <c r="C45" s="626"/>
      <c r="D45" s="622"/>
      <c r="E45" s="626"/>
      <c r="F45" s="627"/>
      <c r="G45" s="177"/>
      <c r="H45" s="283"/>
      <c r="I45" s="863"/>
      <c r="J45" s="864"/>
    </row>
    <row r="46">
      <c r="B46" s="185"/>
      <c r="C46" s="626" t="s">
        <v>631</v>
      </c>
      <c r="D46" s="622">
        <v>8.0</v>
      </c>
      <c r="E46" s="626" t="s">
        <v>52</v>
      </c>
      <c r="F46" s="627">
        <v>160.0</v>
      </c>
      <c r="G46" s="129">
        <v>-635.17</v>
      </c>
      <c r="H46" s="283"/>
      <c r="I46" s="863"/>
      <c r="J46" s="864"/>
    </row>
    <row r="47">
      <c r="B47" s="185"/>
      <c r="C47" s="626">
        <v>51472.0</v>
      </c>
      <c r="D47" s="622">
        <v>2.0</v>
      </c>
      <c r="E47" s="626" t="s">
        <v>529</v>
      </c>
      <c r="F47" s="627">
        <v>77.0</v>
      </c>
      <c r="G47" s="107">
        <f t="shared" ref="G47:G49" si="7">G46+F46</f>
        <v>-475.17</v>
      </c>
      <c r="H47" s="908">
        <v>2.0</v>
      </c>
      <c r="I47" s="863"/>
      <c r="J47" s="864"/>
    </row>
    <row r="48">
      <c r="B48" s="185"/>
      <c r="C48" s="626" t="s">
        <v>641</v>
      </c>
      <c r="D48" s="622">
        <v>7.0</v>
      </c>
      <c r="E48" s="626" t="s">
        <v>535</v>
      </c>
      <c r="F48" s="627">
        <f>63*3</f>
        <v>189</v>
      </c>
      <c r="G48" s="107">
        <f t="shared" si="7"/>
        <v>-398.17</v>
      </c>
      <c r="H48" s="283"/>
      <c r="I48" s="863"/>
      <c r="J48" s="864"/>
    </row>
    <row r="49">
      <c r="B49" s="185"/>
      <c r="C49" s="626"/>
      <c r="D49" s="622"/>
      <c r="E49" s="626"/>
      <c r="F49" s="658">
        <f>SUM(F46:F48)</f>
        <v>426</v>
      </c>
      <c r="G49" s="811">
        <f t="shared" si="7"/>
        <v>-209.17</v>
      </c>
      <c r="H49" s="283"/>
      <c r="I49" s="863"/>
      <c r="J49" s="864">
        <f>J38+F49</f>
        <v>2970</v>
      </c>
    </row>
    <row r="50">
      <c r="B50" s="185"/>
      <c r="C50" s="626"/>
      <c r="D50" s="622"/>
      <c r="E50" s="626"/>
      <c r="F50" s="658"/>
      <c r="G50" s="909"/>
      <c r="H50" s="283"/>
      <c r="I50" s="863"/>
      <c r="J50" s="864"/>
    </row>
    <row r="51">
      <c r="B51" s="185"/>
      <c r="C51" s="626"/>
      <c r="D51" s="622"/>
      <c r="E51" s="626"/>
      <c r="F51" s="627"/>
      <c r="G51" s="107"/>
      <c r="H51" s="283"/>
      <c r="I51" s="863"/>
      <c r="J51" s="864"/>
    </row>
    <row r="52">
      <c r="B52" s="200"/>
      <c r="C52" s="876"/>
      <c r="D52" s="902"/>
      <c r="E52" s="876"/>
      <c r="F52" s="903"/>
      <c r="G52" s="904"/>
      <c r="H52" s="287"/>
      <c r="I52" s="863"/>
      <c r="J52" s="864"/>
    </row>
    <row r="53">
      <c r="B53" s="81">
        <v>45782.0</v>
      </c>
      <c r="C53" s="878">
        <v>53126.0</v>
      </c>
      <c r="D53" s="653">
        <v>8.0</v>
      </c>
      <c r="E53" s="666" t="s">
        <v>359</v>
      </c>
      <c r="F53" s="656">
        <v>362.0</v>
      </c>
      <c r="G53" s="910">
        <v>-635.17</v>
      </c>
      <c r="H53" s="911">
        <v>1.0</v>
      </c>
      <c r="I53" s="863"/>
      <c r="J53" s="864"/>
    </row>
    <row r="54">
      <c r="B54" s="185"/>
      <c r="C54" s="657">
        <v>49677.0</v>
      </c>
      <c r="D54" s="622">
        <v>2.0</v>
      </c>
      <c r="E54" s="626" t="s">
        <v>538</v>
      </c>
      <c r="F54" s="627">
        <v>77.0</v>
      </c>
      <c r="G54" s="912">
        <f t="shared" ref="G54:G57" si="8">G53+F53</f>
        <v>-273.17</v>
      </c>
      <c r="H54" s="283"/>
      <c r="I54" s="863"/>
      <c r="J54" s="864"/>
    </row>
    <row r="55">
      <c r="B55" s="185"/>
      <c r="C55" s="657">
        <v>51661.0</v>
      </c>
      <c r="D55" s="622">
        <v>1.0</v>
      </c>
      <c r="E55" s="626" t="s">
        <v>535</v>
      </c>
      <c r="F55" s="627">
        <v>63.0</v>
      </c>
      <c r="G55" s="912">
        <f t="shared" si="8"/>
        <v>-196.17</v>
      </c>
      <c r="H55" s="283"/>
      <c r="I55" s="863"/>
      <c r="J55" s="864"/>
    </row>
    <row r="56">
      <c r="B56" s="185"/>
      <c r="C56" s="657">
        <v>52818.0</v>
      </c>
      <c r="D56" s="622">
        <v>5.0</v>
      </c>
      <c r="E56" s="626" t="s">
        <v>554</v>
      </c>
      <c r="F56" s="627">
        <v>257.5</v>
      </c>
      <c r="G56" s="912">
        <f t="shared" si="8"/>
        <v>-133.17</v>
      </c>
      <c r="H56" s="283"/>
      <c r="I56" s="863"/>
      <c r="J56" s="864"/>
    </row>
    <row r="57">
      <c r="B57" s="185"/>
      <c r="C57" s="657"/>
      <c r="D57" s="622"/>
      <c r="E57" s="626"/>
      <c r="F57" s="658">
        <f>SUM(F53:F56)</f>
        <v>759.5</v>
      </c>
      <c r="G57" s="913">
        <f t="shared" si="8"/>
        <v>124.33</v>
      </c>
      <c r="H57" s="283"/>
      <c r="I57" s="863">
        <f>I43+F57</f>
        <v>3608.5</v>
      </c>
      <c r="J57" s="864"/>
    </row>
    <row r="58">
      <c r="B58" s="185"/>
      <c r="C58" s="644"/>
      <c r="D58" s="642"/>
      <c r="E58" s="644"/>
      <c r="F58" s="645"/>
      <c r="G58" s="912"/>
      <c r="H58" s="283"/>
      <c r="I58" s="863"/>
      <c r="J58" s="864"/>
    </row>
    <row r="59">
      <c r="B59" s="185"/>
      <c r="C59" s="626">
        <v>53127.0</v>
      </c>
      <c r="D59" s="622">
        <v>8.0</v>
      </c>
      <c r="E59" s="626" t="s">
        <v>359</v>
      </c>
      <c r="F59" s="627">
        <v>362.0</v>
      </c>
      <c r="G59" s="858">
        <v>-635.17</v>
      </c>
      <c r="H59" s="283"/>
      <c r="I59" s="863"/>
      <c r="J59" s="864"/>
    </row>
    <row r="60">
      <c r="B60" s="185"/>
      <c r="C60" s="626">
        <v>50016.0</v>
      </c>
      <c r="D60" s="622">
        <v>2.0</v>
      </c>
      <c r="E60" s="626" t="s">
        <v>518</v>
      </c>
      <c r="F60" s="627">
        <v>77.0</v>
      </c>
      <c r="G60" s="858">
        <f t="shared" ref="G60:G64" si="9">G59+F59</f>
        <v>-273.17</v>
      </c>
      <c r="H60" s="914">
        <v>2.0</v>
      </c>
      <c r="I60" s="863"/>
      <c r="J60" s="864"/>
    </row>
    <row r="61">
      <c r="B61" s="185"/>
      <c r="C61" s="626">
        <v>48178.0</v>
      </c>
      <c r="D61" s="622">
        <v>2.0</v>
      </c>
      <c r="E61" s="626" t="s">
        <v>518</v>
      </c>
      <c r="F61" s="627">
        <v>77.0</v>
      </c>
      <c r="G61" s="858">
        <f t="shared" si="9"/>
        <v>-196.17</v>
      </c>
      <c r="H61" s="283"/>
      <c r="I61" s="863"/>
      <c r="J61" s="864"/>
    </row>
    <row r="62">
      <c r="B62" s="185"/>
      <c r="C62" s="626">
        <v>52109.0</v>
      </c>
      <c r="D62" s="622">
        <v>2.0</v>
      </c>
      <c r="E62" s="626" t="s">
        <v>516</v>
      </c>
      <c r="F62" s="627">
        <v>103.0</v>
      </c>
      <c r="G62" s="858">
        <f t="shared" si="9"/>
        <v>-119.17</v>
      </c>
      <c r="H62" s="283"/>
      <c r="I62" s="863"/>
      <c r="J62" s="864"/>
    </row>
    <row r="63">
      <c r="B63" s="185"/>
      <c r="C63" s="626">
        <v>50231.0</v>
      </c>
      <c r="D63" s="622">
        <v>4.0</v>
      </c>
      <c r="E63" s="626" t="s">
        <v>525</v>
      </c>
      <c r="F63" s="627">
        <v>154.0</v>
      </c>
      <c r="G63" s="858">
        <f t="shared" si="9"/>
        <v>-16.17</v>
      </c>
      <c r="H63" s="283"/>
      <c r="I63" s="863"/>
      <c r="J63" s="864"/>
    </row>
    <row r="64">
      <c r="B64" s="185"/>
      <c r="C64" s="626"/>
      <c r="D64" s="622"/>
      <c r="E64" s="626"/>
      <c r="F64" s="658">
        <f>SUM(F59:F63)</f>
        <v>773</v>
      </c>
      <c r="G64" s="915">
        <f t="shared" si="9"/>
        <v>137.83</v>
      </c>
      <c r="H64" s="283"/>
      <c r="I64" s="863"/>
      <c r="J64" s="864">
        <f>J49+F64</f>
        <v>3743</v>
      </c>
    </row>
    <row r="65">
      <c r="B65" s="895"/>
      <c r="C65" s="724"/>
      <c r="D65" s="642"/>
      <c r="E65" s="644"/>
      <c r="F65" s="645"/>
      <c r="G65" s="912"/>
      <c r="H65" s="287"/>
      <c r="I65" s="863"/>
      <c r="J65" s="864"/>
    </row>
    <row r="66">
      <c r="B66" s="81">
        <v>45783.0</v>
      </c>
      <c r="C66" s="916">
        <v>52059.0</v>
      </c>
      <c r="D66" s="653">
        <v>4.0</v>
      </c>
      <c r="E66" s="666" t="s">
        <v>527</v>
      </c>
      <c r="F66" s="656">
        <v>154.0</v>
      </c>
      <c r="G66" s="147">
        <v>-635.17</v>
      </c>
      <c r="H66" s="917">
        <v>1.0</v>
      </c>
      <c r="I66" s="863"/>
      <c r="J66" s="864"/>
    </row>
    <row r="67">
      <c r="B67" s="185"/>
      <c r="C67" s="159">
        <v>52666.0</v>
      </c>
      <c r="D67" s="622">
        <v>4.0</v>
      </c>
      <c r="E67" s="626" t="s">
        <v>538</v>
      </c>
      <c r="F67" s="627">
        <v>310.0</v>
      </c>
      <c r="G67" s="170">
        <f t="shared" ref="G67:G70" si="10">G66+F66</f>
        <v>-481.17</v>
      </c>
      <c r="H67" s="283"/>
      <c r="I67" s="863"/>
      <c r="J67" s="864"/>
    </row>
    <row r="68">
      <c r="B68" s="185"/>
      <c r="C68" s="159">
        <v>52048.0</v>
      </c>
      <c r="D68" s="622">
        <v>3.0</v>
      </c>
      <c r="E68" s="626" t="s">
        <v>529</v>
      </c>
      <c r="F68" s="627">
        <v>77.0</v>
      </c>
      <c r="G68" s="170">
        <f t="shared" si="10"/>
        <v>-171.17</v>
      </c>
      <c r="H68" s="283"/>
      <c r="I68" s="863"/>
      <c r="J68" s="864"/>
    </row>
    <row r="69">
      <c r="B69" s="185"/>
      <c r="C69" s="159">
        <v>49597.0</v>
      </c>
      <c r="D69" s="622">
        <v>4.0</v>
      </c>
      <c r="E69" s="626" t="s">
        <v>407</v>
      </c>
      <c r="F69" s="627">
        <v>88.0</v>
      </c>
      <c r="G69" s="170">
        <f t="shared" si="10"/>
        <v>-94.17</v>
      </c>
      <c r="H69" s="283"/>
      <c r="I69" s="863"/>
      <c r="J69" s="864"/>
    </row>
    <row r="70">
      <c r="B70" s="185"/>
      <c r="C70" s="159"/>
      <c r="D70" s="622"/>
      <c r="E70" s="626"/>
      <c r="F70" s="658">
        <f>SUM(F66:F69)</f>
        <v>629</v>
      </c>
      <c r="G70" s="811">
        <f t="shared" si="10"/>
        <v>-6.17</v>
      </c>
      <c r="H70" s="283"/>
      <c r="I70" s="863">
        <f>3608.5+629</f>
        <v>4237.5</v>
      </c>
      <c r="J70" s="864"/>
    </row>
    <row r="71">
      <c r="B71" s="185"/>
      <c r="C71" s="657"/>
      <c r="D71" s="622"/>
      <c r="E71" s="626"/>
      <c r="F71" s="627"/>
      <c r="G71" s="170"/>
      <c r="H71" s="283"/>
      <c r="I71" s="863"/>
      <c r="J71" s="864"/>
    </row>
    <row r="72">
      <c r="B72" s="185"/>
      <c r="C72" s="918"/>
      <c r="D72" s="642"/>
      <c r="E72" s="644"/>
      <c r="F72" s="645"/>
      <c r="G72" s="170"/>
      <c r="H72" s="283"/>
      <c r="I72" s="863"/>
      <c r="J72" s="864"/>
    </row>
    <row r="73">
      <c r="B73" s="185"/>
      <c r="C73" s="644"/>
      <c r="D73" s="642"/>
      <c r="E73" s="644"/>
      <c r="F73" s="672"/>
      <c r="G73" s="170"/>
      <c r="H73" s="869"/>
      <c r="I73" s="863"/>
      <c r="J73" s="864"/>
    </row>
    <row r="74">
      <c r="B74" s="185"/>
      <c r="C74" s="626">
        <v>43686.0</v>
      </c>
      <c r="D74" s="622">
        <v>4.0</v>
      </c>
      <c r="E74" s="626" t="s">
        <v>642</v>
      </c>
      <c r="F74" s="627">
        <v>232.0</v>
      </c>
      <c r="G74" s="177">
        <v>-635.17</v>
      </c>
      <c r="H74" s="911">
        <v>2.0</v>
      </c>
      <c r="I74" s="863"/>
      <c r="J74" s="864"/>
    </row>
    <row r="75">
      <c r="B75" s="185"/>
      <c r="C75" s="626">
        <v>49002.0</v>
      </c>
      <c r="D75" s="622">
        <v>6.0</v>
      </c>
      <c r="E75" s="626" t="s">
        <v>359</v>
      </c>
      <c r="F75" s="627">
        <v>362.0</v>
      </c>
      <c r="G75" s="177">
        <f t="shared" ref="G75:G77" si="11">G74+F74</f>
        <v>-403.17</v>
      </c>
      <c r="H75" s="283"/>
      <c r="I75" s="863"/>
      <c r="J75" s="864"/>
    </row>
    <row r="76">
      <c r="B76" s="185"/>
      <c r="C76" s="678">
        <v>52865.0</v>
      </c>
      <c r="D76" s="622">
        <v>1.0</v>
      </c>
      <c r="E76" s="626" t="s">
        <v>643</v>
      </c>
      <c r="F76" s="627">
        <v>44.0</v>
      </c>
      <c r="G76" s="177">
        <f t="shared" si="11"/>
        <v>-41.17</v>
      </c>
      <c r="H76" s="283"/>
      <c r="I76" s="863"/>
      <c r="J76" s="864"/>
    </row>
    <row r="77">
      <c r="B77" s="185"/>
      <c r="C77" s="626"/>
      <c r="D77" s="622"/>
      <c r="E77" s="626"/>
      <c r="F77" s="658">
        <f>SUM(F74:F76)</f>
        <v>638</v>
      </c>
      <c r="G77" s="919">
        <f t="shared" si="11"/>
        <v>2.83</v>
      </c>
      <c r="H77" s="283"/>
      <c r="I77" s="863"/>
      <c r="J77" s="864">
        <f>J64+F77</f>
        <v>4381</v>
      </c>
    </row>
    <row r="78">
      <c r="B78" s="185"/>
      <c r="C78" s="626"/>
      <c r="D78" s="622"/>
      <c r="E78" s="626"/>
      <c r="F78" s="658"/>
      <c r="G78" s="177"/>
      <c r="H78" s="283"/>
      <c r="I78" s="863"/>
      <c r="J78" s="864"/>
    </row>
    <row r="79">
      <c r="B79" s="185"/>
      <c r="C79" s="626"/>
      <c r="D79" s="622"/>
      <c r="E79" s="626"/>
      <c r="F79" s="627"/>
      <c r="G79" s="177"/>
      <c r="H79" s="283"/>
      <c r="I79" s="863"/>
      <c r="J79" s="864"/>
    </row>
    <row r="80">
      <c r="B80" s="185"/>
      <c r="C80" s="626"/>
      <c r="D80" s="642"/>
      <c r="E80" s="644"/>
      <c r="F80" s="645"/>
      <c r="G80" s="107"/>
      <c r="H80" s="283"/>
      <c r="I80" s="863"/>
      <c r="J80" s="864"/>
    </row>
    <row r="81">
      <c r="B81" s="200"/>
      <c r="C81" s="876"/>
      <c r="D81" s="902"/>
      <c r="E81" s="876"/>
      <c r="F81" s="903"/>
      <c r="G81" s="904"/>
      <c r="H81" s="287"/>
      <c r="I81" s="863"/>
      <c r="J81" s="864"/>
    </row>
    <row r="82">
      <c r="B82" s="81">
        <v>45784.0</v>
      </c>
      <c r="C82" s="85">
        <v>52478.0</v>
      </c>
      <c r="D82" s="653">
        <v>2.0</v>
      </c>
      <c r="E82" s="666" t="s">
        <v>518</v>
      </c>
      <c r="F82" s="656">
        <v>77.0</v>
      </c>
      <c r="G82" s="910">
        <v>-635.17</v>
      </c>
      <c r="H82" s="899">
        <v>1.0</v>
      </c>
      <c r="I82" s="863"/>
      <c r="J82" s="864"/>
    </row>
    <row r="83">
      <c r="B83" s="185"/>
      <c r="C83" s="28">
        <v>50738.0</v>
      </c>
      <c r="D83" s="622">
        <v>7.0</v>
      </c>
      <c r="E83" s="626" t="s">
        <v>518</v>
      </c>
      <c r="F83" s="627">
        <v>310.0</v>
      </c>
      <c r="G83" s="912">
        <f t="shared" ref="G83:G88" si="12">G82+F82</f>
        <v>-558.17</v>
      </c>
      <c r="H83" s="283"/>
      <c r="I83" s="863"/>
      <c r="J83" s="864"/>
    </row>
    <row r="84">
      <c r="B84" s="185"/>
      <c r="C84" s="28" t="s">
        <v>644</v>
      </c>
      <c r="D84" s="622">
        <v>2.0</v>
      </c>
      <c r="E84" s="626" t="s">
        <v>535</v>
      </c>
      <c r="F84" s="627">
        <v>0.0</v>
      </c>
      <c r="G84" s="912">
        <f t="shared" si="12"/>
        <v>-248.17</v>
      </c>
      <c r="H84" s="283"/>
      <c r="I84" s="863"/>
      <c r="J84" s="864"/>
    </row>
    <row r="85">
      <c r="B85" s="185"/>
      <c r="C85" s="28">
        <v>49830.0</v>
      </c>
      <c r="D85" s="622">
        <v>1.0</v>
      </c>
      <c r="E85" s="626" t="s">
        <v>196</v>
      </c>
      <c r="F85" s="627">
        <v>81.0</v>
      </c>
      <c r="G85" s="912">
        <f t="shared" si="12"/>
        <v>-248.17</v>
      </c>
      <c r="H85" s="283"/>
      <c r="I85" s="863"/>
      <c r="J85" s="864"/>
    </row>
    <row r="86">
      <c r="B86" s="185"/>
      <c r="C86" s="28">
        <v>53433.0</v>
      </c>
      <c r="D86" s="622">
        <v>2.0</v>
      </c>
      <c r="E86" s="626" t="s">
        <v>549</v>
      </c>
      <c r="F86" s="627">
        <v>44.0</v>
      </c>
      <c r="G86" s="912">
        <f t="shared" si="12"/>
        <v>-167.17</v>
      </c>
      <c r="H86" s="283"/>
      <c r="I86" s="863"/>
      <c r="J86" s="864"/>
    </row>
    <row r="87">
      <c r="B87" s="185"/>
      <c r="C87" s="28">
        <v>53287.0</v>
      </c>
      <c r="D87" s="622">
        <v>2.0</v>
      </c>
      <c r="E87" s="626" t="s">
        <v>196</v>
      </c>
      <c r="F87" s="627">
        <v>81.0</v>
      </c>
      <c r="G87" s="912">
        <f t="shared" si="12"/>
        <v>-123.17</v>
      </c>
      <c r="H87" s="283"/>
      <c r="I87" s="863"/>
      <c r="J87" s="864"/>
    </row>
    <row r="88">
      <c r="B88" s="185"/>
      <c r="D88" s="642"/>
      <c r="E88" s="644"/>
      <c r="F88" s="645">
        <f>SUM(F82:F87)</f>
        <v>593</v>
      </c>
      <c r="G88" s="920">
        <f t="shared" si="12"/>
        <v>-42.17</v>
      </c>
      <c r="H88" s="283"/>
      <c r="I88" s="863">
        <f>4237.5+F88</f>
        <v>4830.5</v>
      </c>
      <c r="J88" s="864"/>
    </row>
    <row r="89">
      <c r="B89" s="185"/>
      <c r="C89" s="626"/>
      <c r="D89" s="622"/>
      <c r="E89" s="626"/>
      <c r="F89" s="627"/>
      <c r="G89" s="858"/>
      <c r="H89" s="283"/>
      <c r="I89" s="863"/>
      <c r="J89" s="864"/>
    </row>
    <row r="90">
      <c r="B90" s="185"/>
      <c r="C90" s="626">
        <v>53252.0</v>
      </c>
      <c r="D90" s="622">
        <v>2.0</v>
      </c>
      <c r="E90" s="626" t="s">
        <v>642</v>
      </c>
      <c r="F90" s="627">
        <v>81.0</v>
      </c>
      <c r="G90" s="858">
        <v>-635.17</v>
      </c>
      <c r="H90" s="911">
        <v>2.0</v>
      </c>
      <c r="I90" s="863"/>
      <c r="J90" s="864"/>
    </row>
    <row r="91">
      <c r="B91" s="185"/>
      <c r="C91" s="626">
        <v>52176.0</v>
      </c>
      <c r="D91" s="622">
        <v>1.0</v>
      </c>
      <c r="E91" s="626" t="s">
        <v>359</v>
      </c>
      <c r="F91" s="712">
        <v>103.0</v>
      </c>
      <c r="G91" s="912">
        <f t="shared" ref="G91:G96" si="13">G90+F90</f>
        <v>-554.17</v>
      </c>
      <c r="H91" s="283"/>
      <c r="I91" s="863"/>
      <c r="J91" s="864"/>
    </row>
    <row r="92">
      <c r="B92" s="185"/>
      <c r="C92" s="626">
        <v>53263.0</v>
      </c>
      <c r="D92" s="622">
        <v>2.0</v>
      </c>
      <c r="E92" s="626" t="s">
        <v>528</v>
      </c>
      <c r="F92" s="683">
        <v>44.0</v>
      </c>
      <c r="G92" s="912">
        <f t="shared" si="13"/>
        <v>-451.17</v>
      </c>
      <c r="H92" s="283"/>
      <c r="I92" s="863"/>
      <c r="J92" s="864"/>
    </row>
    <row r="93">
      <c r="B93" s="185"/>
      <c r="C93" s="626">
        <v>51681.0</v>
      </c>
      <c r="D93" s="622">
        <v>2.0</v>
      </c>
      <c r="E93" s="626" t="s">
        <v>525</v>
      </c>
      <c r="F93" s="627">
        <v>77.0</v>
      </c>
      <c r="G93" s="912">
        <f t="shared" si="13"/>
        <v>-407.17</v>
      </c>
      <c r="H93" s="283"/>
      <c r="I93" s="863"/>
      <c r="J93" s="864"/>
    </row>
    <row r="94">
      <c r="B94" s="185"/>
      <c r="C94" s="626">
        <v>47598.0</v>
      </c>
      <c r="D94" s="622">
        <v>2.0</v>
      </c>
      <c r="E94" s="626" t="s">
        <v>518</v>
      </c>
      <c r="F94" s="627">
        <v>77.0</v>
      </c>
      <c r="G94" s="912">
        <f t="shared" si="13"/>
        <v>-330.17</v>
      </c>
      <c r="H94" s="283"/>
      <c r="I94" s="863"/>
      <c r="J94" s="864"/>
    </row>
    <row r="95">
      <c r="B95" s="185"/>
      <c r="C95" s="723" t="s">
        <v>645</v>
      </c>
      <c r="D95" s="622">
        <v>4.0</v>
      </c>
      <c r="E95" s="626" t="s">
        <v>517</v>
      </c>
      <c r="F95" s="627">
        <v>362.0</v>
      </c>
      <c r="G95" s="912">
        <f t="shared" si="13"/>
        <v>-253.17</v>
      </c>
      <c r="H95" s="283"/>
      <c r="I95" s="863"/>
      <c r="J95" s="864"/>
    </row>
    <row r="96">
      <c r="B96" s="185"/>
      <c r="C96" s="723" t="s">
        <v>646</v>
      </c>
      <c r="D96" s="642"/>
      <c r="E96" s="644"/>
      <c r="F96" s="645">
        <f>SUM(F90:F95)</f>
        <v>744</v>
      </c>
      <c r="G96" s="913">
        <f t="shared" si="13"/>
        <v>108.83</v>
      </c>
      <c r="H96" s="283"/>
      <c r="I96" s="863"/>
      <c r="J96" s="864">
        <f>J77+F96</f>
        <v>5125</v>
      </c>
    </row>
    <row r="97">
      <c r="B97" s="200"/>
      <c r="C97" s="876"/>
      <c r="D97" s="902"/>
      <c r="E97" s="876"/>
      <c r="F97" s="903"/>
      <c r="G97" s="921"/>
      <c r="H97" s="287"/>
      <c r="I97" s="863"/>
      <c r="J97" s="864"/>
    </row>
    <row r="98">
      <c r="B98" s="316">
        <v>45785.0</v>
      </c>
      <c r="C98" s="666">
        <v>51653.0</v>
      </c>
      <c r="D98" s="653">
        <v>2.0</v>
      </c>
      <c r="E98" s="666" t="s">
        <v>516</v>
      </c>
      <c r="F98" s="656">
        <v>103.0</v>
      </c>
      <c r="G98" s="910">
        <v>-635.17</v>
      </c>
      <c r="H98" s="899">
        <v>1.0</v>
      </c>
      <c r="I98" s="863"/>
      <c r="J98" s="864"/>
    </row>
    <row r="99">
      <c r="B99" s="185"/>
      <c r="C99" s="626">
        <v>47355.0</v>
      </c>
      <c r="D99" s="622">
        <v>7.0</v>
      </c>
      <c r="E99" s="626" t="s">
        <v>538</v>
      </c>
      <c r="F99" s="627">
        <v>310.0</v>
      </c>
      <c r="G99" s="912">
        <f t="shared" ref="G99:G101" si="14">G98+F98</f>
        <v>-532.17</v>
      </c>
      <c r="H99" s="283"/>
      <c r="I99" s="863"/>
      <c r="J99" s="864"/>
    </row>
    <row r="100">
      <c r="B100" s="185"/>
      <c r="C100" s="626" t="s">
        <v>647</v>
      </c>
      <c r="D100" s="622">
        <v>7.0</v>
      </c>
      <c r="E100" s="626" t="s">
        <v>525</v>
      </c>
      <c r="F100" s="627">
        <v>231.0</v>
      </c>
      <c r="G100" s="912">
        <f t="shared" si="14"/>
        <v>-222.17</v>
      </c>
      <c r="H100" s="283"/>
      <c r="I100" s="863"/>
      <c r="J100" s="864"/>
    </row>
    <row r="101">
      <c r="B101" s="185"/>
      <c r="C101" s="626"/>
      <c r="D101" s="622"/>
      <c r="E101" s="626"/>
      <c r="F101" s="658">
        <f>SUM(F98:F100)</f>
        <v>644</v>
      </c>
      <c r="G101" s="913">
        <f t="shared" si="14"/>
        <v>8.83</v>
      </c>
      <c r="H101" s="283"/>
      <c r="I101" s="863">
        <f>I88+F101</f>
        <v>5474.5</v>
      </c>
      <c r="J101" s="864"/>
    </row>
    <row r="102">
      <c r="B102" s="185"/>
      <c r="C102" s="644"/>
      <c r="D102" s="642"/>
      <c r="E102" s="644"/>
      <c r="F102" s="672"/>
      <c r="G102" s="912"/>
      <c r="H102" s="283"/>
      <c r="I102" s="863"/>
      <c r="J102" s="864"/>
    </row>
    <row r="103">
      <c r="B103" s="185"/>
      <c r="C103" s="644"/>
      <c r="D103" s="642"/>
      <c r="E103" s="644"/>
      <c r="F103" s="672"/>
      <c r="G103" s="912"/>
      <c r="H103" s="283"/>
      <c r="I103" s="863"/>
      <c r="J103" s="864"/>
    </row>
    <row r="104">
      <c r="B104" s="185"/>
      <c r="C104" s="626">
        <v>53098.0</v>
      </c>
      <c r="D104" s="622">
        <v>9.0</v>
      </c>
      <c r="E104" s="626" t="s">
        <v>538</v>
      </c>
      <c r="F104" s="627">
        <v>310.0</v>
      </c>
      <c r="G104" s="858">
        <v>-635.17</v>
      </c>
      <c r="H104" s="911">
        <v>2.0</v>
      </c>
      <c r="I104" s="863"/>
      <c r="J104" s="864"/>
    </row>
    <row r="105">
      <c r="B105" s="185"/>
      <c r="C105" s="626">
        <v>41094.0</v>
      </c>
      <c r="D105" s="622">
        <v>1.0</v>
      </c>
      <c r="E105" s="626" t="s">
        <v>538</v>
      </c>
      <c r="F105" s="627">
        <v>77.0</v>
      </c>
      <c r="G105" s="912">
        <f t="shared" ref="G105:G107" si="15">G104+F104</f>
        <v>-325.17</v>
      </c>
      <c r="H105" s="283"/>
      <c r="I105" s="863"/>
      <c r="J105" s="864"/>
    </row>
    <row r="106">
      <c r="B106" s="185"/>
      <c r="C106" s="626">
        <v>45349.0</v>
      </c>
      <c r="D106" s="622">
        <v>10.0</v>
      </c>
      <c r="E106" s="626" t="s">
        <v>517</v>
      </c>
      <c r="F106" s="627">
        <v>362.0</v>
      </c>
      <c r="G106" s="912">
        <f t="shared" si="15"/>
        <v>-248.17</v>
      </c>
      <c r="H106" s="283"/>
      <c r="I106" s="863"/>
      <c r="J106" s="864"/>
    </row>
    <row r="107">
      <c r="B107" s="185"/>
      <c r="C107" s="626"/>
      <c r="D107" s="622"/>
      <c r="E107" s="626"/>
      <c r="F107" s="658">
        <f>SUM(F104:F106)</f>
        <v>749</v>
      </c>
      <c r="G107" s="913">
        <f t="shared" si="15"/>
        <v>113.83</v>
      </c>
      <c r="H107" s="283"/>
      <c r="I107" s="863"/>
      <c r="J107" s="864">
        <f>J96+F107</f>
        <v>5874</v>
      </c>
    </row>
    <row r="108">
      <c r="B108" s="185"/>
      <c r="C108" s="626"/>
      <c r="D108" s="622"/>
      <c r="E108" s="626"/>
      <c r="F108" s="658"/>
      <c r="G108" s="912"/>
      <c r="H108" s="283"/>
      <c r="I108" s="863"/>
      <c r="J108" s="864"/>
    </row>
    <row r="109">
      <c r="B109" s="185"/>
      <c r="C109" s="626"/>
      <c r="D109" s="642"/>
      <c r="E109" s="644"/>
      <c r="F109" s="645"/>
      <c r="G109" s="900"/>
      <c r="H109" s="283"/>
      <c r="I109" s="863"/>
      <c r="J109" s="864"/>
    </row>
    <row r="110">
      <c r="B110" s="200"/>
      <c r="C110" s="876"/>
      <c r="D110" s="902"/>
      <c r="E110" s="876"/>
      <c r="F110" s="903"/>
      <c r="G110" s="922"/>
      <c r="H110" s="287"/>
      <c r="I110" s="863"/>
      <c r="J110" s="864"/>
    </row>
    <row r="111">
      <c r="B111" s="316">
        <v>45786.0</v>
      </c>
      <c r="C111" s="878" t="s">
        <v>648</v>
      </c>
      <c r="D111" s="653">
        <v>5.0</v>
      </c>
      <c r="E111" s="666" t="s">
        <v>649</v>
      </c>
      <c r="F111" s="923">
        <v>793.0</v>
      </c>
      <c r="G111" s="910">
        <v>-635.17</v>
      </c>
      <c r="H111" s="899">
        <v>1.0</v>
      </c>
      <c r="I111" s="863"/>
      <c r="J111" s="864"/>
    </row>
    <row r="112">
      <c r="B112" s="185"/>
      <c r="C112" s="694"/>
      <c r="D112" s="622">
        <v>7.0</v>
      </c>
      <c r="E112" s="626" t="s">
        <v>650</v>
      </c>
      <c r="F112" s="702"/>
      <c r="G112" s="913">
        <f>G111+F111</f>
        <v>157.83</v>
      </c>
      <c r="H112" s="283"/>
      <c r="I112" s="863">
        <f>5474.5+793</f>
        <v>6267.5</v>
      </c>
      <c r="J112" s="864"/>
    </row>
    <row r="113">
      <c r="B113" s="185"/>
      <c r="C113" s="657"/>
      <c r="D113" s="622"/>
      <c r="E113" s="626"/>
      <c r="F113" s="924"/>
      <c r="G113" s="912"/>
      <c r="H113" s="283"/>
      <c r="I113" s="863"/>
      <c r="J113" s="864"/>
    </row>
    <row r="114">
      <c r="B114" s="185"/>
      <c r="C114" s="657"/>
      <c r="D114" s="622"/>
      <c r="E114" s="626"/>
      <c r="F114" s="627"/>
      <c r="G114" s="912"/>
      <c r="H114" s="283"/>
      <c r="I114" s="863"/>
      <c r="J114" s="864"/>
    </row>
    <row r="115">
      <c r="B115" s="185"/>
      <c r="C115" s="657"/>
      <c r="D115" s="642"/>
      <c r="E115" s="644"/>
      <c r="F115" s="645"/>
      <c r="G115" s="912"/>
      <c r="H115" s="283"/>
      <c r="I115" s="863"/>
      <c r="J115" s="864"/>
    </row>
    <row r="116">
      <c r="B116" s="185"/>
      <c r="C116" s="644"/>
      <c r="D116" s="642"/>
      <c r="E116" s="644"/>
      <c r="F116" s="672"/>
      <c r="G116" s="912"/>
      <c r="H116" s="283"/>
      <c r="I116" s="863"/>
      <c r="J116" s="864"/>
    </row>
    <row r="117">
      <c r="B117" s="185"/>
      <c r="C117" s="626">
        <v>52443.0</v>
      </c>
      <c r="D117" s="622">
        <v>2.0</v>
      </c>
      <c r="E117" s="626" t="s">
        <v>527</v>
      </c>
      <c r="F117" s="627">
        <v>77.0</v>
      </c>
      <c r="G117" s="858">
        <v>-635.17</v>
      </c>
      <c r="H117" s="925">
        <v>2.0</v>
      </c>
      <c r="I117" s="863"/>
      <c r="J117" s="864"/>
    </row>
    <row r="118">
      <c r="B118" s="185"/>
      <c r="C118" s="626">
        <v>52865.0</v>
      </c>
      <c r="D118" s="622">
        <v>1.0</v>
      </c>
      <c r="E118" s="626" t="s">
        <v>518</v>
      </c>
      <c r="F118" s="627">
        <v>77.0</v>
      </c>
      <c r="G118" s="912">
        <f t="shared" ref="G118:G121" si="16">G117+F117</f>
        <v>-558.17</v>
      </c>
      <c r="H118" s="283"/>
      <c r="I118" s="863"/>
      <c r="J118" s="864"/>
    </row>
    <row r="119">
      <c r="B119" s="185"/>
      <c r="C119" s="626">
        <v>52767.0</v>
      </c>
      <c r="D119" s="622">
        <v>7.0</v>
      </c>
      <c r="E119" s="626" t="s">
        <v>359</v>
      </c>
      <c r="F119" s="627">
        <v>399.0</v>
      </c>
      <c r="G119" s="912">
        <f t="shared" si="16"/>
        <v>-481.17</v>
      </c>
      <c r="H119" s="283"/>
      <c r="I119" s="863"/>
      <c r="J119" s="864"/>
    </row>
    <row r="120">
      <c r="B120" s="185"/>
      <c r="C120" s="626">
        <v>52442.0</v>
      </c>
      <c r="D120" s="622">
        <v>2.0</v>
      </c>
      <c r="E120" s="626" t="s">
        <v>651</v>
      </c>
      <c r="F120" s="627">
        <v>77.0</v>
      </c>
      <c r="G120" s="912">
        <f t="shared" si="16"/>
        <v>-82.17</v>
      </c>
      <c r="H120" s="283"/>
      <c r="I120" s="863"/>
      <c r="J120" s="864"/>
    </row>
    <row r="121">
      <c r="B121" s="185"/>
      <c r="C121" s="626"/>
      <c r="D121" s="622"/>
      <c r="E121" s="626"/>
      <c r="F121" s="658">
        <f>SUM(F117:F120)</f>
        <v>630</v>
      </c>
      <c r="G121" s="920">
        <f t="shared" si="16"/>
        <v>-5.17</v>
      </c>
      <c r="H121" s="283"/>
      <c r="I121" s="863"/>
      <c r="J121" s="864">
        <f>J107+F121</f>
        <v>6504</v>
      </c>
    </row>
    <row r="122">
      <c r="B122" s="185"/>
      <c r="C122" s="626"/>
      <c r="D122" s="642"/>
      <c r="E122" s="644"/>
      <c r="F122" s="645"/>
      <c r="G122" s="900"/>
      <c r="H122" s="283"/>
      <c r="I122" s="863"/>
      <c r="J122" s="864"/>
    </row>
    <row r="123">
      <c r="B123" s="200"/>
      <c r="C123" s="876"/>
      <c r="D123" s="902"/>
      <c r="E123" s="876"/>
      <c r="F123" s="903"/>
      <c r="G123" s="922"/>
      <c r="H123" s="287"/>
      <c r="I123" s="863"/>
      <c r="J123" s="864"/>
    </row>
    <row r="124">
      <c r="B124" s="316">
        <v>45787.0</v>
      </c>
      <c r="C124" s="666">
        <v>43726.0</v>
      </c>
      <c r="D124" s="653">
        <v>5.0</v>
      </c>
      <c r="E124" s="666" t="s">
        <v>538</v>
      </c>
      <c r="F124" s="656">
        <v>310.0</v>
      </c>
      <c r="G124" s="910">
        <v>-635.17</v>
      </c>
      <c r="H124" s="899">
        <v>1.0</v>
      </c>
      <c r="I124" s="863"/>
      <c r="J124" s="864"/>
    </row>
    <row r="125">
      <c r="B125" s="185"/>
      <c r="C125" s="626">
        <v>44724.0</v>
      </c>
      <c r="D125" s="622">
        <v>2.0</v>
      </c>
      <c r="E125" s="626" t="s">
        <v>518</v>
      </c>
      <c r="F125" s="627">
        <v>77.0</v>
      </c>
      <c r="G125" s="912">
        <f t="shared" ref="G125:G128" si="17">G124+F124</f>
        <v>-325.17</v>
      </c>
      <c r="H125" s="283"/>
      <c r="I125" s="863"/>
      <c r="J125" s="864"/>
    </row>
    <row r="126">
      <c r="B126" s="185"/>
      <c r="C126" s="626">
        <v>53095.0</v>
      </c>
      <c r="D126" s="622">
        <v>9.0</v>
      </c>
      <c r="E126" s="626" t="s">
        <v>518</v>
      </c>
      <c r="F126" s="627">
        <v>310.0</v>
      </c>
      <c r="G126" s="912">
        <f t="shared" si="17"/>
        <v>-248.17</v>
      </c>
      <c r="H126" s="283"/>
      <c r="I126" s="863"/>
      <c r="J126" s="864"/>
    </row>
    <row r="127">
      <c r="B127" s="185"/>
      <c r="C127" s="626">
        <v>53509.0</v>
      </c>
      <c r="D127" s="622">
        <v>2.0</v>
      </c>
      <c r="E127" s="626" t="s">
        <v>652</v>
      </c>
      <c r="F127" s="627">
        <v>77.0</v>
      </c>
      <c r="G127" s="912">
        <f t="shared" si="17"/>
        <v>61.83</v>
      </c>
      <c r="H127" s="283"/>
      <c r="I127" s="863"/>
      <c r="J127" s="864"/>
    </row>
    <row r="128">
      <c r="B128" s="185"/>
      <c r="C128" s="644"/>
      <c r="D128" s="642"/>
      <c r="E128" s="644"/>
      <c r="F128" s="645">
        <f>SUM(F124:F127)</f>
        <v>774</v>
      </c>
      <c r="G128" s="913">
        <f t="shared" si="17"/>
        <v>138.83</v>
      </c>
      <c r="H128" s="283"/>
      <c r="I128" s="863">
        <f>I112+F128</f>
        <v>7041.5</v>
      </c>
      <c r="J128" s="864"/>
    </row>
    <row r="129">
      <c r="B129" s="185"/>
      <c r="C129" s="644"/>
      <c r="D129" s="642"/>
      <c r="E129" s="644"/>
      <c r="F129" s="672"/>
      <c r="G129" s="912"/>
      <c r="H129" s="283"/>
      <c r="I129" s="863"/>
      <c r="J129" s="864"/>
    </row>
    <row r="130">
      <c r="B130" s="185"/>
      <c r="C130" s="644"/>
      <c r="D130" s="642"/>
      <c r="E130" s="644"/>
      <c r="F130" s="672"/>
      <c r="G130" s="912"/>
      <c r="H130" s="283"/>
      <c r="I130" s="863"/>
      <c r="J130" s="864"/>
    </row>
    <row r="131">
      <c r="B131" s="185"/>
      <c r="C131" s="626">
        <v>52818.0</v>
      </c>
      <c r="D131" s="622">
        <v>5.0</v>
      </c>
      <c r="E131" s="626" t="s">
        <v>516</v>
      </c>
      <c r="F131" s="627">
        <v>257.5</v>
      </c>
      <c r="G131" s="858">
        <v>-635.17</v>
      </c>
      <c r="H131" s="925">
        <v>2.0</v>
      </c>
      <c r="I131" s="863"/>
      <c r="J131" s="864"/>
    </row>
    <row r="132">
      <c r="B132" s="185"/>
      <c r="C132" s="626">
        <v>52585.0</v>
      </c>
      <c r="D132" s="622">
        <v>3.0</v>
      </c>
      <c r="E132" s="626" t="s">
        <v>515</v>
      </c>
      <c r="F132" s="627">
        <v>44.0</v>
      </c>
      <c r="G132" s="912">
        <f t="shared" ref="G132:G137" si="18">G131+F131</f>
        <v>-377.67</v>
      </c>
      <c r="H132" s="283"/>
      <c r="I132" s="863"/>
      <c r="J132" s="864"/>
    </row>
    <row r="133">
      <c r="B133" s="185"/>
      <c r="C133" s="626">
        <v>49596.0</v>
      </c>
      <c r="D133" s="622">
        <v>3.0</v>
      </c>
      <c r="E133" s="626" t="s">
        <v>525</v>
      </c>
      <c r="F133" s="627">
        <v>77.0</v>
      </c>
      <c r="G133" s="912">
        <f t="shared" si="18"/>
        <v>-333.67</v>
      </c>
      <c r="H133" s="283"/>
      <c r="I133" s="863"/>
      <c r="J133" s="864"/>
    </row>
    <row r="134">
      <c r="B134" s="185"/>
      <c r="C134" s="626">
        <v>51662.0</v>
      </c>
      <c r="D134" s="622">
        <v>2.0</v>
      </c>
      <c r="E134" s="626" t="s">
        <v>518</v>
      </c>
      <c r="F134" s="627">
        <v>77.0</v>
      </c>
      <c r="G134" s="912">
        <f t="shared" si="18"/>
        <v>-256.67</v>
      </c>
      <c r="H134" s="283"/>
      <c r="I134" s="863"/>
      <c r="J134" s="864"/>
    </row>
    <row r="135">
      <c r="B135" s="185"/>
      <c r="C135" s="626">
        <v>52063.0</v>
      </c>
      <c r="D135" s="622">
        <v>4.0</v>
      </c>
      <c r="E135" s="626" t="s">
        <v>525</v>
      </c>
      <c r="F135" s="627">
        <v>154.0</v>
      </c>
      <c r="G135" s="912">
        <f t="shared" si="18"/>
        <v>-179.67</v>
      </c>
      <c r="H135" s="283"/>
      <c r="I135" s="863"/>
      <c r="J135" s="864"/>
    </row>
    <row r="136">
      <c r="B136" s="185"/>
      <c r="C136" s="626">
        <v>53261.0</v>
      </c>
      <c r="D136" s="622">
        <v>3.0</v>
      </c>
      <c r="E136" s="626" t="s">
        <v>538</v>
      </c>
      <c r="F136" s="627">
        <v>77.0</v>
      </c>
      <c r="G136" s="912">
        <f t="shared" si="18"/>
        <v>-25.67</v>
      </c>
      <c r="H136" s="283"/>
      <c r="I136" s="863"/>
      <c r="J136" s="864">
        <f>J121+F137</f>
        <v>7190.5</v>
      </c>
    </row>
    <row r="137">
      <c r="B137" s="185"/>
      <c r="C137" s="626"/>
      <c r="D137" s="622"/>
      <c r="E137" s="626"/>
      <c r="F137" s="658">
        <f>SUM(F131:F136)</f>
        <v>686.5</v>
      </c>
      <c r="G137" s="926">
        <f t="shared" si="18"/>
        <v>51.33</v>
      </c>
      <c r="H137" s="283"/>
      <c r="I137" s="863"/>
      <c r="J137" s="864"/>
    </row>
    <row r="138">
      <c r="B138" s="200"/>
      <c r="C138" s="876"/>
      <c r="D138" s="902"/>
      <c r="E138" s="876"/>
      <c r="F138" s="903"/>
      <c r="G138" s="922"/>
      <c r="H138" s="287"/>
      <c r="I138" s="863"/>
      <c r="J138" s="864"/>
    </row>
    <row r="139">
      <c r="B139" s="316">
        <v>45788.0</v>
      </c>
      <c r="C139" s="666" t="s">
        <v>653</v>
      </c>
      <c r="D139" s="653">
        <v>3.0</v>
      </c>
      <c r="E139" s="666" t="s">
        <v>654</v>
      </c>
      <c r="F139" s="656">
        <v>793.0</v>
      </c>
      <c r="G139" s="910">
        <v>-635.17</v>
      </c>
      <c r="H139" s="899">
        <v>1.0</v>
      </c>
      <c r="I139" s="863"/>
      <c r="J139" s="864"/>
    </row>
    <row r="140">
      <c r="B140" s="185"/>
      <c r="C140" s="717"/>
      <c r="D140" s="927">
        <v>2.0</v>
      </c>
      <c r="E140" s="626" t="s">
        <v>655</v>
      </c>
      <c r="F140" s="627"/>
      <c r="G140" s="912"/>
      <c r="H140" s="283"/>
      <c r="I140" s="863"/>
      <c r="J140" s="864"/>
    </row>
    <row r="141">
      <c r="B141" s="185"/>
      <c r="C141" s="626"/>
      <c r="D141" s="622">
        <v>2.0</v>
      </c>
      <c r="E141" s="626" t="s">
        <v>656</v>
      </c>
      <c r="F141" s="658"/>
      <c r="G141" s="912"/>
      <c r="H141" s="283"/>
      <c r="I141" s="863"/>
      <c r="J141" s="864"/>
    </row>
    <row r="142">
      <c r="B142" s="185"/>
      <c r="C142" s="626"/>
      <c r="D142" s="622">
        <v>3.0</v>
      </c>
      <c r="E142" s="626" t="s">
        <v>657</v>
      </c>
      <c r="F142" s="658">
        <v>793.0</v>
      </c>
      <c r="G142" s="913">
        <f>G139+F142</f>
        <v>157.83</v>
      </c>
      <c r="H142" s="283"/>
      <c r="I142" s="863">
        <f>7041.5+793</f>
        <v>7834.5</v>
      </c>
      <c r="J142" s="864"/>
    </row>
    <row r="143">
      <c r="B143" s="185"/>
      <c r="C143" s="644"/>
      <c r="D143" s="642"/>
      <c r="E143" s="644"/>
      <c r="F143" s="672"/>
      <c r="G143" s="912"/>
      <c r="H143" s="283"/>
      <c r="I143" s="863"/>
      <c r="J143" s="864"/>
    </row>
    <row r="144">
      <c r="B144" s="185"/>
      <c r="C144" s="644"/>
      <c r="D144" s="642"/>
      <c r="E144" s="644"/>
      <c r="F144" s="672"/>
      <c r="G144" s="912"/>
      <c r="H144" s="283"/>
      <c r="I144" s="863"/>
      <c r="J144" s="864"/>
    </row>
    <row r="145">
      <c r="B145" s="185"/>
      <c r="C145" s="626">
        <v>43244.0</v>
      </c>
      <c r="D145" s="622">
        <v>3.0</v>
      </c>
      <c r="E145" s="626" t="s">
        <v>359</v>
      </c>
      <c r="F145" s="627">
        <v>103.0</v>
      </c>
      <c r="G145" s="858">
        <v>-635.17</v>
      </c>
      <c r="H145" s="283"/>
      <c r="I145" s="863"/>
      <c r="J145" s="864"/>
    </row>
    <row r="146">
      <c r="B146" s="185"/>
      <c r="C146" s="626" t="s">
        <v>658</v>
      </c>
      <c r="D146" s="622">
        <v>8.0</v>
      </c>
      <c r="E146" s="626" t="s">
        <v>523</v>
      </c>
      <c r="F146" s="627">
        <v>308.0</v>
      </c>
      <c r="G146" s="858">
        <f t="shared" ref="G146:G150" si="19">G145+F145</f>
        <v>-532.17</v>
      </c>
      <c r="H146" s="911">
        <v>2.0</v>
      </c>
      <c r="I146" s="863"/>
      <c r="J146" s="864"/>
    </row>
    <row r="147">
      <c r="B147" s="185"/>
      <c r="C147" s="626">
        <v>45863.0</v>
      </c>
      <c r="D147" s="622">
        <v>11.0</v>
      </c>
      <c r="E147" s="626" t="s">
        <v>518</v>
      </c>
      <c r="F147" s="627">
        <v>310.0</v>
      </c>
      <c r="G147" s="858">
        <f t="shared" si="19"/>
        <v>-224.17</v>
      </c>
      <c r="H147" s="283"/>
      <c r="I147" s="863"/>
      <c r="J147" s="864"/>
    </row>
    <row r="148">
      <c r="B148" s="185"/>
      <c r="C148" s="626">
        <v>53512.0</v>
      </c>
      <c r="D148" s="622">
        <v>3.0</v>
      </c>
      <c r="E148" s="626" t="s">
        <v>643</v>
      </c>
      <c r="F148" s="627">
        <v>44.0</v>
      </c>
      <c r="G148" s="858">
        <f t="shared" si="19"/>
        <v>85.83</v>
      </c>
      <c r="H148" s="283"/>
      <c r="I148" s="863"/>
      <c r="J148" s="864"/>
    </row>
    <row r="149">
      <c r="B149" s="185"/>
      <c r="C149" s="626">
        <v>50265.0</v>
      </c>
      <c r="D149" s="622">
        <v>3.0</v>
      </c>
      <c r="E149" s="626" t="s">
        <v>517</v>
      </c>
      <c r="F149" s="627">
        <v>103.0</v>
      </c>
      <c r="G149" s="858">
        <f t="shared" si="19"/>
        <v>129.83</v>
      </c>
      <c r="H149" s="283"/>
      <c r="I149" s="863"/>
      <c r="J149" s="864">
        <f>J136+F150</f>
        <v>8058.5</v>
      </c>
    </row>
    <row r="150">
      <c r="B150" s="185"/>
      <c r="C150" s="717"/>
      <c r="D150" s="717"/>
      <c r="E150" s="626"/>
      <c r="F150" s="658">
        <f>SUM(F145:F149)</f>
        <v>868</v>
      </c>
      <c r="G150" s="915">
        <f t="shared" si="19"/>
        <v>232.83</v>
      </c>
      <c r="H150" s="283"/>
      <c r="I150" s="863"/>
      <c r="J150" s="864"/>
    </row>
    <row r="151">
      <c r="B151" s="185"/>
      <c r="C151" s="717"/>
      <c r="D151" s="717"/>
      <c r="E151" s="644"/>
      <c r="F151" s="645"/>
      <c r="G151" s="900"/>
      <c r="H151" s="283"/>
      <c r="I151" s="863"/>
      <c r="J151" s="864"/>
    </row>
    <row r="152">
      <c r="B152" s="185"/>
      <c r="C152" s="717"/>
      <c r="D152" s="717"/>
      <c r="E152" s="644"/>
      <c r="F152" s="645"/>
      <c r="G152" s="171"/>
      <c r="H152" s="283"/>
      <c r="I152" s="863"/>
      <c r="J152" s="864"/>
    </row>
    <row r="153">
      <c r="B153" s="200"/>
      <c r="C153" s="876"/>
      <c r="D153" s="902"/>
      <c r="E153" s="876"/>
      <c r="F153" s="903"/>
      <c r="G153" s="922"/>
      <c r="H153" s="287"/>
      <c r="I153" s="863"/>
      <c r="J153" s="864"/>
    </row>
    <row r="154">
      <c r="B154" s="316">
        <v>45789.0</v>
      </c>
      <c r="C154" s="626" t="s">
        <v>659</v>
      </c>
      <c r="D154" s="622">
        <v>1.0</v>
      </c>
      <c r="E154" s="666" t="s">
        <v>654</v>
      </c>
      <c r="F154" s="656">
        <v>793.0</v>
      </c>
      <c r="G154" s="910">
        <v>-635.17</v>
      </c>
      <c r="H154" s="899">
        <v>1.0</v>
      </c>
      <c r="I154" s="863"/>
      <c r="J154" s="864"/>
    </row>
    <row r="155">
      <c r="B155" s="185"/>
      <c r="C155" s="626"/>
      <c r="D155" s="622">
        <v>4.0</v>
      </c>
      <c r="E155" s="626" t="s">
        <v>654</v>
      </c>
      <c r="F155" s="627"/>
      <c r="G155" s="912"/>
      <c r="H155" s="283"/>
      <c r="I155" s="863"/>
      <c r="J155" s="864"/>
    </row>
    <row r="156">
      <c r="B156" s="185"/>
      <c r="C156" s="626"/>
      <c r="D156" s="622">
        <v>3.0</v>
      </c>
      <c r="E156" s="626" t="s">
        <v>654</v>
      </c>
      <c r="F156" s="658"/>
      <c r="G156" s="912"/>
      <c r="H156" s="283"/>
      <c r="I156" s="863"/>
      <c r="J156" s="864"/>
    </row>
    <row r="157">
      <c r="B157" s="185"/>
      <c r="C157" s="626"/>
      <c r="D157" s="622"/>
      <c r="E157" s="626"/>
      <c r="F157" s="658">
        <f>SUM(F154:F156)</f>
        <v>793</v>
      </c>
      <c r="G157" s="913">
        <f>G154+F157</f>
        <v>157.83</v>
      </c>
      <c r="H157" s="283"/>
      <c r="I157" s="863">
        <f>7834.5+793</f>
        <v>8627.5</v>
      </c>
      <c r="J157" s="864"/>
    </row>
    <row r="158">
      <c r="B158" s="185"/>
      <c r="C158" s="644"/>
      <c r="D158" s="642"/>
      <c r="E158" s="644"/>
      <c r="F158" s="672"/>
      <c r="G158" s="912"/>
      <c r="H158" s="283"/>
      <c r="I158" s="863"/>
      <c r="J158" s="864"/>
    </row>
    <row r="159">
      <c r="B159" s="185"/>
      <c r="C159" s="644"/>
      <c r="D159" s="642"/>
      <c r="E159" s="644"/>
      <c r="F159" s="672"/>
      <c r="G159" s="912"/>
      <c r="H159" s="283"/>
      <c r="I159" s="863"/>
      <c r="J159" s="864"/>
    </row>
    <row r="160">
      <c r="B160" s="185"/>
      <c r="C160" s="644"/>
      <c r="D160" s="642"/>
      <c r="E160" s="644"/>
      <c r="F160" s="672"/>
      <c r="G160" s="912"/>
      <c r="H160" s="283"/>
      <c r="I160" s="863"/>
      <c r="J160" s="864"/>
    </row>
    <row r="161">
      <c r="B161" s="185"/>
      <c r="C161" s="626">
        <v>52605.0</v>
      </c>
      <c r="D161" s="622">
        <v>3.0</v>
      </c>
      <c r="E161" s="626" t="s">
        <v>538</v>
      </c>
      <c r="F161" s="627">
        <v>77.0</v>
      </c>
      <c r="G161" s="858">
        <v>-635.17</v>
      </c>
      <c r="H161" s="911">
        <v>2.0</v>
      </c>
      <c r="I161" s="863"/>
      <c r="J161" s="864"/>
    </row>
    <row r="162">
      <c r="B162" s="185"/>
      <c r="C162" s="626" t="s">
        <v>647</v>
      </c>
      <c r="D162" s="622">
        <v>7.0</v>
      </c>
      <c r="E162" s="626" t="s">
        <v>535</v>
      </c>
      <c r="F162" s="627">
        <v>220.5</v>
      </c>
      <c r="G162" s="912">
        <f t="shared" ref="G162:G166" si="20">G161+F161</f>
        <v>-558.17</v>
      </c>
      <c r="H162" s="283"/>
      <c r="I162" s="863"/>
      <c r="J162" s="864"/>
    </row>
    <row r="163">
      <c r="B163" s="185"/>
      <c r="C163" s="626">
        <v>47355.0</v>
      </c>
      <c r="D163" s="622">
        <v>7.0</v>
      </c>
      <c r="E163" s="626" t="s">
        <v>660</v>
      </c>
      <c r="F163" s="627">
        <v>310.0</v>
      </c>
      <c r="G163" s="912">
        <f t="shared" si="20"/>
        <v>-337.67</v>
      </c>
      <c r="H163" s="283"/>
      <c r="I163" s="863"/>
      <c r="J163" s="864"/>
    </row>
    <row r="164">
      <c r="B164" s="185"/>
      <c r="C164" s="626">
        <v>50231.0</v>
      </c>
      <c r="D164" s="622">
        <v>4.0</v>
      </c>
      <c r="E164" s="626" t="s">
        <v>553</v>
      </c>
      <c r="F164" s="627">
        <v>154.0</v>
      </c>
      <c r="G164" s="912">
        <f t="shared" si="20"/>
        <v>-27.67</v>
      </c>
      <c r="H164" s="283"/>
      <c r="I164" s="863"/>
      <c r="J164" s="864"/>
    </row>
    <row r="165">
      <c r="B165" s="185"/>
      <c r="C165" s="626">
        <v>47766.0</v>
      </c>
      <c r="D165" s="622">
        <v>3.0</v>
      </c>
      <c r="E165" s="626" t="s">
        <v>518</v>
      </c>
      <c r="F165" s="627">
        <v>77.0</v>
      </c>
      <c r="G165" s="912">
        <f t="shared" si="20"/>
        <v>126.33</v>
      </c>
      <c r="H165" s="283"/>
      <c r="I165" s="863"/>
      <c r="J165" s="864">
        <f>J149+F166</f>
        <v>8897</v>
      </c>
    </row>
    <row r="166">
      <c r="B166" s="185"/>
      <c r="C166" s="626"/>
      <c r="D166" s="642"/>
      <c r="E166" s="644"/>
      <c r="F166" s="645">
        <f>SUM(F161:F165)</f>
        <v>838.5</v>
      </c>
      <c r="G166" s="913">
        <f t="shared" si="20"/>
        <v>203.33</v>
      </c>
      <c r="H166" s="283"/>
      <c r="I166" s="863"/>
      <c r="J166" s="864"/>
    </row>
    <row r="167">
      <c r="B167" s="200"/>
      <c r="C167" s="876"/>
      <c r="D167" s="902"/>
      <c r="E167" s="876"/>
      <c r="F167" s="903"/>
      <c r="G167" s="922"/>
      <c r="H167" s="287"/>
      <c r="I167" s="863"/>
      <c r="J167" s="864"/>
    </row>
    <row r="168">
      <c r="B168" s="316">
        <v>45790.0</v>
      </c>
      <c r="C168" s="85">
        <v>52598.0</v>
      </c>
      <c r="D168" s="653">
        <v>2.0</v>
      </c>
      <c r="E168" s="666" t="s">
        <v>407</v>
      </c>
      <c r="F168" s="656">
        <v>44.0</v>
      </c>
      <c r="G168" s="910">
        <v>-635.17</v>
      </c>
      <c r="H168" s="928">
        <v>1.0</v>
      </c>
      <c r="I168" s="863"/>
      <c r="J168" s="864"/>
    </row>
    <row r="169">
      <c r="B169" s="185"/>
      <c r="C169" s="28">
        <v>49548.0</v>
      </c>
      <c r="D169" s="622">
        <v>3.0</v>
      </c>
      <c r="E169" s="626" t="s">
        <v>528</v>
      </c>
      <c r="F169" s="627">
        <v>44.0</v>
      </c>
      <c r="G169" s="912">
        <f t="shared" ref="G169:G174" si="21">G168+F168</f>
        <v>-591.17</v>
      </c>
      <c r="H169" s="283"/>
      <c r="I169" s="863"/>
      <c r="J169" s="864"/>
    </row>
    <row r="170">
      <c r="B170" s="185"/>
      <c r="C170" s="28">
        <v>46843.0</v>
      </c>
      <c r="D170" s="622">
        <v>2.0</v>
      </c>
      <c r="E170" s="626" t="s">
        <v>407</v>
      </c>
      <c r="F170" s="627">
        <v>44.0</v>
      </c>
      <c r="G170" s="912">
        <f t="shared" si="21"/>
        <v>-547.17</v>
      </c>
      <c r="H170" s="283"/>
      <c r="I170" s="863"/>
      <c r="J170" s="864"/>
    </row>
    <row r="171">
      <c r="B171" s="185"/>
      <c r="C171" s="28">
        <v>52592.0</v>
      </c>
      <c r="D171" s="622">
        <v>3.0</v>
      </c>
      <c r="E171" s="626" t="s">
        <v>518</v>
      </c>
      <c r="F171" s="627">
        <v>77.0</v>
      </c>
      <c r="G171" s="912">
        <f t="shared" si="21"/>
        <v>-503.17</v>
      </c>
      <c r="H171" s="283"/>
      <c r="I171" s="863"/>
      <c r="J171" s="864"/>
    </row>
    <row r="172">
      <c r="B172" s="185"/>
      <c r="C172" s="28">
        <v>50475.0</v>
      </c>
      <c r="D172" s="622">
        <v>3.0</v>
      </c>
      <c r="E172" s="626" t="s">
        <v>661</v>
      </c>
      <c r="F172" s="627">
        <v>77.0</v>
      </c>
      <c r="G172" s="912">
        <f t="shared" si="21"/>
        <v>-426.17</v>
      </c>
      <c r="H172" s="283"/>
      <c r="I172" s="863"/>
      <c r="J172" s="864"/>
    </row>
    <row r="173">
      <c r="B173" s="185"/>
      <c r="C173" s="28">
        <v>53653.0</v>
      </c>
      <c r="D173" s="622">
        <v>6.0</v>
      </c>
      <c r="E173" s="626" t="s">
        <v>662</v>
      </c>
      <c r="F173" s="627">
        <v>310.0</v>
      </c>
      <c r="G173" s="912">
        <f t="shared" si="21"/>
        <v>-349.17</v>
      </c>
      <c r="H173" s="283"/>
      <c r="I173" s="863"/>
      <c r="J173" s="864"/>
    </row>
    <row r="174">
      <c r="B174" s="185"/>
      <c r="C174" s="644"/>
      <c r="D174" s="642"/>
      <c r="E174" s="644"/>
      <c r="F174" s="645">
        <f>SUM(F168:F173)</f>
        <v>596</v>
      </c>
      <c r="G174" s="920">
        <f t="shared" si="21"/>
        <v>-39.17</v>
      </c>
      <c r="H174" s="283"/>
      <c r="I174" s="863">
        <f>8627.5+596</f>
        <v>9223.5</v>
      </c>
      <c r="J174" s="864"/>
    </row>
    <row r="175">
      <c r="B175" s="185"/>
      <c r="C175" s="644"/>
      <c r="D175" s="642"/>
      <c r="E175" s="644"/>
      <c r="F175" s="672"/>
      <c r="G175" s="912"/>
      <c r="H175" s="925"/>
      <c r="I175" s="863"/>
      <c r="J175" s="864"/>
    </row>
    <row r="176">
      <c r="B176" s="185"/>
      <c r="C176" s="626" t="s">
        <v>663</v>
      </c>
      <c r="D176" s="622">
        <v>4.0</v>
      </c>
      <c r="E176" s="626" t="s">
        <v>407</v>
      </c>
      <c r="F176" s="627">
        <v>88.0</v>
      </c>
      <c r="G176" s="858">
        <v>-635.17</v>
      </c>
      <c r="H176" s="925">
        <v>2.0</v>
      </c>
      <c r="I176" s="863"/>
      <c r="J176" s="864"/>
    </row>
    <row r="177">
      <c r="B177" s="185"/>
      <c r="C177" s="626">
        <v>45609.0</v>
      </c>
      <c r="D177" s="622">
        <v>2.0</v>
      </c>
      <c r="E177" s="626" t="s">
        <v>664</v>
      </c>
      <c r="F177" s="627">
        <v>77.0</v>
      </c>
      <c r="G177" s="912">
        <f t="shared" ref="G177:G180" si="22">G176+F176</f>
        <v>-547.17</v>
      </c>
      <c r="H177" s="283"/>
      <c r="I177" s="863"/>
      <c r="J177" s="864"/>
    </row>
    <row r="178">
      <c r="B178" s="185"/>
      <c r="C178" s="626">
        <v>53019.0</v>
      </c>
      <c r="D178" s="622">
        <v>3.0</v>
      </c>
      <c r="E178" s="626" t="s">
        <v>517</v>
      </c>
      <c r="F178" s="627">
        <v>103.0</v>
      </c>
      <c r="G178" s="912">
        <f t="shared" si="22"/>
        <v>-470.17</v>
      </c>
      <c r="H178" s="283"/>
      <c r="I178" s="863"/>
      <c r="J178" s="864"/>
    </row>
    <row r="179">
      <c r="B179" s="185"/>
      <c r="C179" s="626">
        <v>52264.0</v>
      </c>
      <c r="D179" s="622">
        <v>2.0</v>
      </c>
      <c r="E179" s="626" t="s">
        <v>665</v>
      </c>
      <c r="F179" s="627">
        <v>103.0</v>
      </c>
      <c r="G179" s="912">
        <f t="shared" si="22"/>
        <v>-367.17</v>
      </c>
      <c r="H179" s="283"/>
      <c r="I179" s="863"/>
      <c r="J179" s="864">
        <f>J165+F180</f>
        <v>9268</v>
      </c>
    </row>
    <row r="180">
      <c r="B180" s="185"/>
      <c r="C180" s="626"/>
      <c r="D180" s="622"/>
      <c r="E180" s="626"/>
      <c r="F180" s="658">
        <f>SUM(F176:F179)</f>
        <v>371</v>
      </c>
      <c r="G180" s="920">
        <f t="shared" si="22"/>
        <v>-264.17</v>
      </c>
      <c r="H180" s="283"/>
      <c r="I180" s="863"/>
      <c r="J180" s="864"/>
    </row>
    <row r="181">
      <c r="B181" s="185"/>
      <c r="C181" s="626"/>
      <c r="D181" s="642"/>
      <c r="E181" s="644"/>
      <c r="F181" s="645"/>
      <c r="G181" s="912"/>
      <c r="H181" s="283"/>
      <c r="I181" s="863"/>
      <c r="J181" s="864"/>
    </row>
    <row r="182">
      <c r="B182" s="200"/>
      <c r="C182" s="876"/>
      <c r="D182" s="902"/>
      <c r="E182" s="876"/>
      <c r="F182" s="903"/>
      <c r="G182" s="922"/>
      <c r="H182" s="287"/>
      <c r="I182" s="863"/>
      <c r="J182" s="864"/>
    </row>
    <row r="183">
      <c r="B183" s="316">
        <v>45791.0</v>
      </c>
      <c r="C183" s="666">
        <v>45349.0</v>
      </c>
      <c r="D183" s="653">
        <v>10.0</v>
      </c>
      <c r="E183" s="666" t="s">
        <v>359</v>
      </c>
      <c r="F183" s="656">
        <v>362.0</v>
      </c>
      <c r="G183" s="910">
        <v>-635.17</v>
      </c>
      <c r="H183" s="899">
        <v>1.0</v>
      </c>
      <c r="I183" s="863"/>
      <c r="J183" s="864"/>
    </row>
    <row r="184">
      <c r="B184" s="185"/>
      <c r="C184" s="626">
        <v>53331.0</v>
      </c>
      <c r="D184" s="622">
        <v>2.0</v>
      </c>
      <c r="E184" s="626" t="s">
        <v>518</v>
      </c>
      <c r="F184" s="627">
        <v>77.0</v>
      </c>
      <c r="G184" s="912">
        <f t="shared" ref="G184:G187" si="23">G183+F183</f>
        <v>-273.17</v>
      </c>
      <c r="H184" s="283"/>
      <c r="I184" s="863"/>
      <c r="J184" s="864"/>
    </row>
    <row r="185">
      <c r="B185" s="185"/>
      <c r="C185" s="626">
        <v>53412.0</v>
      </c>
      <c r="D185" s="622">
        <v>4.0</v>
      </c>
      <c r="E185" s="626" t="s">
        <v>527</v>
      </c>
      <c r="F185" s="627">
        <v>154.0</v>
      </c>
      <c r="G185" s="912">
        <f t="shared" si="23"/>
        <v>-196.17</v>
      </c>
      <c r="H185" s="283"/>
      <c r="I185" s="863"/>
      <c r="J185" s="864"/>
    </row>
    <row r="186">
      <c r="B186" s="185"/>
      <c r="C186" s="626">
        <v>49432.0</v>
      </c>
      <c r="D186" s="622">
        <v>4.0</v>
      </c>
      <c r="E186" s="626" t="s">
        <v>359</v>
      </c>
      <c r="F186" s="627">
        <v>362.0</v>
      </c>
      <c r="G186" s="912">
        <f t="shared" si="23"/>
        <v>-42.17</v>
      </c>
      <c r="H186" s="283"/>
      <c r="I186" s="863"/>
      <c r="J186" s="864"/>
    </row>
    <row r="187">
      <c r="B187" s="185"/>
      <c r="C187" s="644"/>
      <c r="D187" s="642"/>
      <c r="E187" s="644"/>
      <c r="F187" s="645">
        <f>SUM(F183:F186)</f>
        <v>955</v>
      </c>
      <c r="G187" s="913">
        <f t="shared" si="23"/>
        <v>319.83</v>
      </c>
      <c r="H187" s="283"/>
      <c r="I187" s="863">
        <f>I174+F187</f>
        <v>10178.5</v>
      </c>
      <c r="J187" s="864"/>
    </row>
    <row r="188">
      <c r="B188" s="185"/>
      <c r="C188" s="644"/>
      <c r="D188" s="642"/>
      <c r="E188" s="644"/>
      <c r="F188" s="672"/>
      <c r="G188" s="912"/>
      <c r="H188" s="283"/>
      <c r="I188" s="863"/>
      <c r="J188" s="864"/>
    </row>
    <row r="189">
      <c r="B189" s="185"/>
      <c r="C189" s="626"/>
      <c r="D189" s="622"/>
      <c r="E189" s="626"/>
      <c r="F189" s="627"/>
      <c r="G189" s="858"/>
      <c r="H189" s="925">
        <v>2.0</v>
      </c>
      <c r="I189" s="863"/>
      <c r="J189" s="864"/>
    </row>
    <row r="190">
      <c r="B190" s="185"/>
      <c r="C190" s="626">
        <v>48456.0</v>
      </c>
      <c r="D190" s="622">
        <v>2.0</v>
      </c>
      <c r="E190" s="626" t="s">
        <v>666</v>
      </c>
      <c r="F190" s="627">
        <v>81.0</v>
      </c>
      <c r="G190" s="858">
        <v>-635.17</v>
      </c>
      <c r="H190" s="283"/>
      <c r="I190" s="863"/>
      <c r="J190" s="864"/>
    </row>
    <row r="191">
      <c r="B191" s="185"/>
      <c r="C191" s="626" t="s">
        <v>667</v>
      </c>
      <c r="D191" s="622">
        <v>4.0</v>
      </c>
      <c r="E191" s="626" t="s">
        <v>527</v>
      </c>
      <c r="F191" s="627">
        <v>154.0</v>
      </c>
      <c r="G191" s="912">
        <f t="shared" ref="G191:G195" si="24">G190+F190</f>
        <v>-554.17</v>
      </c>
      <c r="H191" s="283"/>
      <c r="I191" s="863"/>
      <c r="J191" s="864"/>
    </row>
    <row r="192">
      <c r="B192" s="185"/>
      <c r="C192" s="626">
        <v>51781.0</v>
      </c>
      <c r="D192" s="622">
        <v>3.0</v>
      </c>
      <c r="E192" s="626" t="s">
        <v>527</v>
      </c>
      <c r="F192" s="627">
        <v>77.0</v>
      </c>
      <c r="G192" s="912">
        <f t="shared" si="24"/>
        <v>-400.17</v>
      </c>
      <c r="H192" s="283"/>
      <c r="I192" s="863"/>
      <c r="J192" s="864"/>
    </row>
    <row r="193">
      <c r="B193" s="185"/>
      <c r="C193" s="626">
        <v>50824.0</v>
      </c>
      <c r="D193" s="622">
        <v>2.0</v>
      </c>
      <c r="E193" s="626" t="s">
        <v>407</v>
      </c>
      <c r="F193" s="627">
        <v>44.0</v>
      </c>
      <c r="G193" s="912">
        <f t="shared" si="24"/>
        <v>-323.17</v>
      </c>
      <c r="H193" s="283"/>
      <c r="I193" s="863"/>
      <c r="J193" s="864"/>
    </row>
    <row r="194">
      <c r="B194" s="185"/>
      <c r="C194" s="626">
        <v>51187.0</v>
      </c>
      <c r="D194" s="622">
        <v>3.0</v>
      </c>
      <c r="E194" s="626" t="s">
        <v>359</v>
      </c>
      <c r="F194" s="627">
        <v>103.0</v>
      </c>
      <c r="G194" s="912">
        <f t="shared" si="24"/>
        <v>-279.17</v>
      </c>
      <c r="H194" s="283"/>
      <c r="I194" s="863"/>
      <c r="J194" s="864"/>
    </row>
    <row r="195">
      <c r="B195" s="185"/>
      <c r="C195" s="626"/>
      <c r="D195" s="642"/>
      <c r="E195" s="644"/>
      <c r="F195" s="645">
        <f>SUM(F190:F194)</f>
        <v>459</v>
      </c>
      <c r="G195" s="920">
        <f t="shared" si="24"/>
        <v>-176.17</v>
      </c>
      <c r="H195" s="283"/>
      <c r="I195" s="863"/>
      <c r="J195" s="864">
        <f>J179+F195</f>
        <v>9727</v>
      </c>
    </row>
    <row r="196">
      <c r="B196" s="200"/>
      <c r="C196" s="876"/>
      <c r="D196" s="902"/>
      <c r="E196" s="876"/>
      <c r="F196" s="903"/>
      <c r="G196" s="922"/>
      <c r="H196" s="287"/>
      <c r="I196" s="863"/>
      <c r="J196" s="864"/>
    </row>
    <row r="197">
      <c r="B197" s="929" t="s">
        <v>668</v>
      </c>
      <c r="C197" s="666">
        <v>52666.0</v>
      </c>
      <c r="D197" s="653">
        <v>4.0</v>
      </c>
      <c r="E197" s="666" t="s">
        <v>518</v>
      </c>
      <c r="F197" s="656">
        <v>310.0</v>
      </c>
      <c r="G197" s="910">
        <v>-635.17</v>
      </c>
      <c r="H197" s="928">
        <v>1.0</v>
      </c>
      <c r="I197" s="863"/>
      <c r="J197" s="864"/>
    </row>
    <row r="198">
      <c r="B198" s="185"/>
      <c r="C198" s="626">
        <v>53643.0</v>
      </c>
      <c r="D198" s="622">
        <v>10.0</v>
      </c>
      <c r="E198" s="626" t="s">
        <v>669</v>
      </c>
      <c r="F198" s="627">
        <v>509.0</v>
      </c>
      <c r="G198" s="912">
        <f t="shared" ref="G198:G202" si="25">G197+F197</f>
        <v>-325.17</v>
      </c>
      <c r="H198" s="283"/>
      <c r="I198" s="863"/>
      <c r="J198" s="864"/>
    </row>
    <row r="199">
      <c r="B199" s="185"/>
      <c r="C199" s="626">
        <v>50916.0</v>
      </c>
      <c r="D199" s="622">
        <v>2.0</v>
      </c>
      <c r="E199" s="626" t="s">
        <v>661</v>
      </c>
      <c r="F199" s="627">
        <v>77.0</v>
      </c>
      <c r="G199" s="912">
        <f t="shared" si="25"/>
        <v>183.83</v>
      </c>
      <c r="H199" s="283"/>
      <c r="I199" s="863"/>
      <c r="J199" s="864"/>
    </row>
    <row r="200">
      <c r="B200" s="185"/>
      <c r="C200" s="626">
        <v>51867.0</v>
      </c>
      <c r="D200" s="622">
        <v>4.0</v>
      </c>
      <c r="E200" s="626" t="s">
        <v>527</v>
      </c>
      <c r="F200" s="627">
        <v>77.0</v>
      </c>
      <c r="G200" s="912">
        <f t="shared" si="25"/>
        <v>260.83</v>
      </c>
      <c r="H200" s="283"/>
      <c r="I200" s="863"/>
      <c r="J200" s="864"/>
    </row>
    <row r="201">
      <c r="B201" s="185"/>
      <c r="C201" s="626">
        <v>53423.0</v>
      </c>
      <c r="D201" s="622">
        <v>6.0</v>
      </c>
      <c r="E201" s="626" t="s">
        <v>517</v>
      </c>
      <c r="F201" s="627">
        <v>362.0</v>
      </c>
      <c r="G201" s="912">
        <f t="shared" si="25"/>
        <v>337.83</v>
      </c>
      <c r="H201" s="283"/>
      <c r="I201" s="863"/>
      <c r="J201" s="864"/>
    </row>
    <row r="202">
      <c r="B202" s="185"/>
      <c r="C202" s="644"/>
      <c r="D202" s="642"/>
      <c r="E202" s="644"/>
      <c r="F202" s="645">
        <f>SUM(F197:F201)</f>
        <v>1335</v>
      </c>
      <c r="G202" s="913">
        <f t="shared" si="25"/>
        <v>699.83</v>
      </c>
      <c r="H202" s="283"/>
      <c r="I202" s="930">
        <f>I187+F202</f>
        <v>11513.5</v>
      </c>
      <c r="J202" s="864"/>
    </row>
    <row r="203">
      <c r="B203" s="185"/>
      <c r="C203" s="644"/>
      <c r="D203" s="642"/>
      <c r="E203" s="644"/>
      <c r="F203" s="672"/>
      <c r="G203" s="912"/>
      <c r="H203" s="283"/>
      <c r="I203" s="863"/>
      <c r="J203" s="864"/>
    </row>
    <row r="204">
      <c r="B204" s="185"/>
      <c r="C204" s="626" t="s">
        <v>670</v>
      </c>
      <c r="D204" s="622">
        <v>4.0</v>
      </c>
      <c r="E204" s="626" t="s">
        <v>407</v>
      </c>
      <c r="F204" s="627">
        <v>88.0</v>
      </c>
      <c r="G204" s="858">
        <v>-635.17</v>
      </c>
      <c r="H204" s="925">
        <v>2.0</v>
      </c>
      <c r="I204" s="863"/>
      <c r="J204" s="864"/>
    </row>
    <row r="205">
      <c r="B205" s="185"/>
      <c r="C205" s="626"/>
      <c r="D205" s="622"/>
      <c r="E205" s="626"/>
      <c r="F205" s="627"/>
      <c r="G205" s="920">
        <f>G204+F204</f>
        <v>-547.17</v>
      </c>
      <c r="H205" s="283"/>
      <c r="I205" s="863"/>
      <c r="J205" s="931">
        <f>J195+F204</f>
        <v>9815</v>
      </c>
    </row>
    <row r="206">
      <c r="B206" s="185"/>
      <c r="C206" s="626"/>
      <c r="D206" s="622"/>
      <c r="E206" s="626"/>
      <c r="F206" s="627"/>
      <c r="G206" s="912"/>
      <c r="H206" s="283"/>
      <c r="I206" s="863"/>
      <c r="J206" s="864"/>
    </row>
    <row r="207">
      <c r="B207" s="185"/>
      <c r="C207" s="932" t="s">
        <v>671</v>
      </c>
      <c r="D207" s="622"/>
      <c r="E207" s="626"/>
      <c r="F207" s="627"/>
      <c r="G207" s="912"/>
      <c r="H207" s="283"/>
      <c r="I207" s="863"/>
      <c r="J207" s="864"/>
    </row>
    <row r="208">
      <c r="B208" s="185"/>
      <c r="C208" s="626"/>
      <c r="D208" s="622"/>
      <c r="E208" s="626"/>
      <c r="F208" s="658"/>
      <c r="G208" s="912"/>
      <c r="H208" s="283"/>
      <c r="I208" s="863"/>
      <c r="J208" s="864"/>
    </row>
    <row r="209">
      <c r="B209" s="185"/>
      <c r="C209" s="626"/>
      <c r="D209" s="642"/>
      <c r="E209" s="644"/>
      <c r="F209" s="645"/>
      <c r="G209" s="900"/>
      <c r="H209" s="283"/>
      <c r="I209" s="863"/>
      <c r="J209" s="864"/>
    </row>
    <row r="210">
      <c r="B210" s="200"/>
      <c r="C210" s="876"/>
      <c r="D210" s="902"/>
      <c r="E210" s="876"/>
      <c r="F210" s="903"/>
      <c r="G210" s="922"/>
      <c r="H210" s="287"/>
      <c r="I210" s="933"/>
      <c r="J210" s="934"/>
    </row>
    <row r="211" ht="15.75" customHeight="1">
      <c r="I211" s="849"/>
      <c r="J211" s="849"/>
    </row>
    <row r="212">
      <c r="I212" s="849"/>
      <c r="J212" s="849"/>
    </row>
    <row r="213">
      <c r="C213" s="935"/>
      <c r="D213" s="935"/>
      <c r="E213" s="849"/>
      <c r="F213" s="849"/>
      <c r="I213" s="712" t="s">
        <v>17</v>
      </c>
      <c r="J213" s="712" t="s">
        <v>23</v>
      </c>
    </row>
    <row r="214">
      <c r="F214" s="936" t="s">
        <v>672</v>
      </c>
      <c r="G214" s="831"/>
      <c r="H214" s="832"/>
      <c r="I214" s="937">
        <v>11513.5</v>
      </c>
      <c r="J214" s="938">
        <v>9815.0</v>
      </c>
      <c r="K214" s="712"/>
    </row>
    <row r="215">
      <c r="F215" s="939" t="s">
        <v>673</v>
      </c>
      <c r="G215" s="831"/>
      <c r="H215" s="832"/>
      <c r="I215" s="940">
        <v>9527.5</v>
      </c>
      <c r="J215" s="941">
        <v>9527.5</v>
      </c>
      <c r="K215" s="942"/>
    </row>
    <row r="216">
      <c r="F216" s="943" t="s">
        <v>674</v>
      </c>
      <c r="G216" s="831"/>
      <c r="H216" s="832"/>
      <c r="I216" s="940">
        <v>0.0</v>
      </c>
      <c r="J216" s="944">
        <f>75*2</f>
        <v>150</v>
      </c>
      <c r="K216" s="482" t="s">
        <v>675</v>
      </c>
    </row>
    <row r="217">
      <c r="F217" s="945" t="s">
        <v>676</v>
      </c>
      <c r="G217" s="831"/>
      <c r="H217" s="832"/>
      <c r="I217" s="946">
        <f t="shared" ref="I217:J217" si="26">I214-I215-I216</f>
        <v>1986</v>
      </c>
      <c r="J217" s="946">
        <f t="shared" si="26"/>
        <v>137.5</v>
      </c>
    </row>
    <row r="218">
      <c r="I218" s="849"/>
      <c r="J218" s="849"/>
    </row>
    <row r="219">
      <c r="I219" s="849"/>
      <c r="J219" s="849"/>
    </row>
    <row r="220">
      <c r="I220" s="849"/>
      <c r="J220" s="849"/>
    </row>
    <row r="221">
      <c r="I221" s="849"/>
      <c r="J221" s="849"/>
    </row>
    <row r="222">
      <c r="I222" s="849"/>
      <c r="J222" s="849"/>
    </row>
    <row r="223">
      <c r="I223" s="849"/>
      <c r="J223" s="849"/>
    </row>
    <row r="224">
      <c r="I224" s="849"/>
      <c r="J224" s="849"/>
    </row>
    <row r="225">
      <c r="I225" s="849"/>
      <c r="J225" s="849"/>
    </row>
    <row r="226">
      <c r="I226" s="849"/>
      <c r="J226" s="849"/>
    </row>
    <row r="227">
      <c r="B227" s="10"/>
      <c r="I227" s="849"/>
      <c r="J227" s="849"/>
    </row>
    <row r="228">
      <c r="B228" s="10"/>
      <c r="I228" s="849"/>
      <c r="J228" s="849"/>
    </row>
    <row r="229">
      <c r="B229" s="10"/>
      <c r="I229" s="849"/>
      <c r="J229" s="849"/>
    </row>
    <row r="230">
      <c r="B230" s="10"/>
      <c r="I230" s="849"/>
      <c r="J230" s="849"/>
    </row>
    <row r="231">
      <c r="B231" s="10"/>
      <c r="I231" s="849"/>
      <c r="J231" s="849"/>
    </row>
    <row r="232">
      <c r="B232" s="10"/>
      <c r="I232" s="849"/>
      <c r="J232" s="849"/>
    </row>
    <row r="233">
      <c r="B233" s="10"/>
      <c r="I233" s="849"/>
      <c r="J233" s="849"/>
    </row>
    <row r="234">
      <c r="B234" s="10"/>
      <c r="I234" s="849"/>
      <c r="J234" s="849"/>
    </row>
    <row r="235">
      <c r="B235" s="10"/>
      <c r="I235" s="849"/>
      <c r="J235" s="849"/>
    </row>
    <row r="236">
      <c r="B236" s="10"/>
      <c r="I236" s="849"/>
      <c r="J236" s="849"/>
    </row>
    <row r="237">
      <c r="B237" s="10"/>
      <c r="I237" s="849"/>
      <c r="J237" s="849"/>
    </row>
    <row r="238">
      <c r="B238" s="10"/>
      <c r="I238" s="849"/>
      <c r="J238" s="849"/>
    </row>
    <row r="239">
      <c r="B239" s="10"/>
      <c r="I239" s="849"/>
      <c r="J239" s="849"/>
    </row>
    <row r="240">
      <c r="B240" s="10"/>
      <c r="I240" s="849"/>
      <c r="J240" s="849"/>
    </row>
    <row r="241">
      <c r="B241" s="10"/>
      <c r="I241" s="849"/>
      <c r="J241" s="849"/>
    </row>
    <row r="242">
      <c r="B242" s="10"/>
      <c r="I242" s="849"/>
      <c r="J242" s="849"/>
    </row>
    <row r="243">
      <c r="B243" s="10"/>
      <c r="I243" s="849"/>
      <c r="J243" s="849"/>
    </row>
    <row r="244">
      <c r="B244" s="10"/>
      <c r="I244" s="849"/>
      <c r="J244" s="849"/>
    </row>
    <row r="245">
      <c r="B245" s="160"/>
      <c r="I245" s="849"/>
      <c r="J245" s="849"/>
    </row>
    <row r="246">
      <c r="B246" s="160"/>
      <c r="I246" s="849"/>
      <c r="J246" s="849"/>
    </row>
    <row r="247">
      <c r="B247" s="160"/>
      <c r="I247" s="849"/>
      <c r="J247" s="849"/>
    </row>
    <row r="248">
      <c r="B248" s="160"/>
      <c r="I248" s="849"/>
      <c r="J248" s="849"/>
    </row>
    <row r="249">
      <c r="B249" s="160"/>
      <c r="I249" s="849"/>
      <c r="J249" s="849"/>
    </row>
    <row r="250">
      <c r="B250" s="160"/>
      <c r="I250" s="849"/>
      <c r="J250" s="849"/>
    </row>
    <row r="251">
      <c r="B251" s="160"/>
      <c r="I251" s="849"/>
      <c r="J251" s="849"/>
    </row>
    <row r="252">
      <c r="B252" s="160"/>
      <c r="I252" s="849"/>
      <c r="J252" s="849"/>
    </row>
    <row r="253">
      <c r="B253" s="160"/>
      <c r="I253" s="849"/>
      <c r="J253" s="849"/>
    </row>
    <row r="254">
      <c r="B254" s="160"/>
      <c r="I254" s="849"/>
      <c r="J254" s="849"/>
    </row>
    <row r="255">
      <c r="B255" s="160"/>
      <c r="I255" s="849"/>
      <c r="J255" s="849"/>
    </row>
    <row r="256">
      <c r="B256" s="160"/>
      <c r="I256" s="849"/>
      <c r="J256" s="849"/>
    </row>
    <row r="257">
      <c r="B257" s="160"/>
      <c r="I257" s="849"/>
      <c r="J257" s="849"/>
    </row>
    <row r="258">
      <c r="B258" s="160"/>
      <c r="I258" s="849"/>
      <c r="J258" s="849"/>
    </row>
    <row r="259">
      <c r="B259" s="160"/>
      <c r="I259" s="849"/>
      <c r="J259" s="849"/>
    </row>
    <row r="260">
      <c r="B260" s="160"/>
      <c r="I260" s="849"/>
      <c r="J260" s="849"/>
    </row>
    <row r="261">
      <c r="B261" s="160"/>
      <c r="I261" s="849"/>
      <c r="J261" s="849"/>
    </row>
    <row r="262">
      <c r="B262" s="160"/>
      <c r="I262" s="849"/>
      <c r="J262" s="849"/>
    </row>
    <row r="263">
      <c r="B263" s="160"/>
      <c r="I263" s="849"/>
      <c r="J263" s="849"/>
    </row>
    <row r="264">
      <c r="B264" s="160"/>
      <c r="I264" s="849"/>
      <c r="J264" s="849"/>
    </row>
    <row r="265">
      <c r="B265" s="160"/>
      <c r="I265" s="849"/>
      <c r="J265" s="849"/>
    </row>
    <row r="266">
      <c r="B266" s="160"/>
      <c r="I266" s="849"/>
      <c r="J266" s="849"/>
    </row>
    <row r="267">
      <c r="B267" s="160"/>
      <c r="I267" s="849"/>
      <c r="J267" s="849"/>
    </row>
    <row r="268">
      <c r="B268" s="160"/>
      <c r="I268" s="849"/>
      <c r="J268" s="849"/>
    </row>
    <row r="269">
      <c r="B269" s="160"/>
      <c r="I269" s="849"/>
      <c r="J269" s="849"/>
    </row>
    <row r="270">
      <c r="B270" s="160"/>
      <c r="I270" s="849"/>
      <c r="J270" s="849"/>
    </row>
    <row r="271">
      <c r="B271" s="160"/>
      <c r="I271" s="849"/>
      <c r="J271" s="849"/>
    </row>
    <row r="272">
      <c r="B272" s="160"/>
      <c r="I272" s="849"/>
      <c r="J272" s="849"/>
    </row>
    <row r="273">
      <c r="B273" s="160"/>
      <c r="I273" s="849"/>
      <c r="J273" s="849"/>
    </row>
    <row r="274">
      <c r="B274" s="160"/>
      <c r="I274" s="849"/>
      <c r="J274" s="849"/>
    </row>
    <row r="275">
      <c r="B275" s="160"/>
      <c r="I275" s="849"/>
      <c r="J275" s="849"/>
    </row>
    <row r="276">
      <c r="B276" s="160"/>
      <c r="I276" s="849"/>
      <c r="J276" s="849"/>
    </row>
    <row r="277">
      <c r="B277" s="160"/>
      <c r="I277" s="849"/>
      <c r="J277" s="849"/>
    </row>
    <row r="278">
      <c r="B278" s="160"/>
      <c r="I278" s="849"/>
      <c r="J278" s="849"/>
    </row>
    <row r="279">
      <c r="B279" s="160"/>
      <c r="I279" s="849"/>
      <c r="J279" s="849"/>
    </row>
    <row r="280">
      <c r="B280" s="160"/>
      <c r="I280" s="849"/>
      <c r="J280" s="849"/>
    </row>
    <row r="281">
      <c r="B281" s="160"/>
      <c r="I281" s="849"/>
      <c r="J281" s="849"/>
    </row>
    <row r="282">
      <c r="B282" s="160"/>
      <c r="I282" s="849"/>
      <c r="J282" s="849"/>
    </row>
    <row r="283">
      <c r="B283" s="160"/>
      <c r="I283" s="849"/>
      <c r="J283" s="849"/>
    </row>
    <row r="284">
      <c r="B284" s="160"/>
      <c r="I284" s="849"/>
      <c r="J284" s="849"/>
    </row>
    <row r="285">
      <c r="B285" s="160"/>
      <c r="I285" s="849"/>
      <c r="J285" s="849"/>
    </row>
    <row r="286">
      <c r="B286" s="160"/>
      <c r="I286" s="849"/>
      <c r="J286" s="849"/>
    </row>
    <row r="287">
      <c r="B287" s="160"/>
      <c r="I287" s="849"/>
      <c r="J287" s="849"/>
    </row>
    <row r="288">
      <c r="B288" s="160"/>
      <c r="I288" s="849"/>
      <c r="J288" s="849"/>
    </row>
    <row r="289">
      <c r="B289" s="160"/>
      <c r="I289" s="849"/>
      <c r="J289" s="849"/>
    </row>
    <row r="290">
      <c r="B290" s="160"/>
      <c r="I290" s="849"/>
      <c r="J290" s="849"/>
    </row>
    <row r="291">
      <c r="B291" s="160"/>
      <c r="I291" s="849"/>
      <c r="J291" s="849"/>
    </row>
    <row r="292">
      <c r="B292" s="160"/>
      <c r="I292" s="849"/>
      <c r="J292" s="849"/>
    </row>
    <row r="293">
      <c r="B293" s="160"/>
      <c r="I293" s="849"/>
      <c r="J293" s="849"/>
    </row>
    <row r="294">
      <c r="B294" s="160"/>
      <c r="I294" s="849"/>
      <c r="J294" s="849"/>
    </row>
    <row r="295">
      <c r="B295" s="160"/>
      <c r="I295" s="849"/>
      <c r="J295" s="849"/>
    </row>
    <row r="296">
      <c r="B296" s="160"/>
      <c r="I296" s="849"/>
      <c r="J296" s="849"/>
    </row>
    <row r="297">
      <c r="B297" s="160"/>
      <c r="I297" s="849"/>
      <c r="J297" s="849"/>
    </row>
    <row r="298">
      <c r="B298" s="160"/>
      <c r="I298" s="849"/>
      <c r="J298" s="849"/>
    </row>
    <row r="299">
      <c r="B299" s="160"/>
      <c r="I299" s="849"/>
      <c r="J299" s="849"/>
    </row>
    <row r="300">
      <c r="B300" s="160"/>
      <c r="I300" s="849"/>
      <c r="J300" s="849"/>
    </row>
    <row r="301">
      <c r="B301" s="160"/>
      <c r="I301" s="849"/>
      <c r="J301" s="849"/>
    </row>
    <row r="302">
      <c r="B302" s="160"/>
      <c r="I302" s="849"/>
      <c r="J302" s="849"/>
    </row>
    <row r="303">
      <c r="B303" s="160"/>
      <c r="I303" s="849"/>
      <c r="J303" s="849"/>
    </row>
    <row r="304">
      <c r="B304" s="160"/>
      <c r="I304" s="849"/>
      <c r="J304" s="849"/>
    </row>
    <row r="305">
      <c r="B305" s="160"/>
      <c r="I305" s="849"/>
      <c r="J305" s="849"/>
    </row>
    <row r="306">
      <c r="B306" s="160"/>
      <c r="I306" s="849"/>
      <c r="J306" s="849"/>
    </row>
    <row r="307">
      <c r="B307" s="160"/>
      <c r="I307" s="849"/>
      <c r="J307" s="849"/>
    </row>
    <row r="308">
      <c r="B308" s="160"/>
      <c r="I308" s="849"/>
      <c r="J308" s="849"/>
    </row>
    <row r="309">
      <c r="B309" s="160"/>
      <c r="I309" s="849"/>
      <c r="J309" s="849"/>
    </row>
    <row r="310">
      <c r="B310" s="160"/>
      <c r="I310" s="849"/>
      <c r="J310" s="849"/>
    </row>
    <row r="311">
      <c r="B311" s="160"/>
      <c r="I311" s="849"/>
      <c r="J311" s="849"/>
    </row>
    <row r="312">
      <c r="B312" s="160"/>
      <c r="I312" s="849"/>
      <c r="J312" s="849"/>
    </row>
    <row r="313">
      <c r="B313" s="160"/>
      <c r="I313" s="849"/>
      <c r="J313" s="849"/>
    </row>
    <row r="314">
      <c r="B314" s="160"/>
      <c r="I314" s="849"/>
      <c r="J314" s="849"/>
    </row>
    <row r="315">
      <c r="B315" s="160"/>
      <c r="I315" s="849"/>
      <c r="J315" s="849"/>
    </row>
    <row r="316">
      <c r="B316" s="160"/>
      <c r="I316" s="849"/>
      <c r="J316" s="849"/>
    </row>
    <row r="317">
      <c r="B317" s="160"/>
      <c r="I317" s="849"/>
      <c r="J317" s="849"/>
    </row>
    <row r="318">
      <c r="B318" s="160"/>
      <c r="I318" s="849"/>
      <c r="J318" s="849"/>
    </row>
    <row r="319">
      <c r="B319" s="160"/>
      <c r="I319" s="849"/>
      <c r="J319" s="849"/>
    </row>
    <row r="320">
      <c r="B320" s="160"/>
      <c r="I320" s="849"/>
      <c r="J320" s="849"/>
    </row>
    <row r="321">
      <c r="B321" s="160"/>
      <c r="I321" s="849"/>
      <c r="J321" s="849"/>
    </row>
    <row r="322">
      <c r="B322" s="160"/>
      <c r="I322" s="849"/>
      <c r="J322" s="849"/>
    </row>
    <row r="323">
      <c r="B323" s="160"/>
      <c r="I323" s="849"/>
      <c r="J323" s="849"/>
    </row>
    <row r="324">
      <c r="B324" s="160"/>
      <c r="I324" s="849"/>
      <c r="J324" s="849"/>
    </row>
    <row r="325">
      <c r="B325" s="160"/>
      <c r="I325" s="849"/>
      <c r="J325" s="849"/>
    </row>
    <row r="326">
      <c r="B326" s="160"/>
      <c r="I326" s="849"/>
      <c r="J326" s="849"/>
    </row>
    <row r="327">
      <c r="B327" s="160"/>
      <c r="I327" s="849"/>
      <c r="J327" s="849"/>
    </row>
    <row r="328">
      <c r="B328" s="160"/>
      <c r="I328" s="849"/>
      <c r="J328" s="849"/>
    </row>
    <row r="329">
      <c r="B329" s="160"/>
      <c r="I329" s="849"/>
      <c r="J329" s="849"/>
    </row>
    <row r="330">
      <c r="B330" s="160"/>
      <c r="I330" s="849"/>
      <c r="J330" s="849"/>
    </row>
    <row r="331">
      <c r="B331" s="160"/>
      <c r="I331" s="849"/>
      <c r="J331" s="849"/>
    </row>
    <row r="332">
      <c r="B332" s="160"/>
      <c r="I332" s="849"/>
      <c r="J332" s="849"/>
    </row>
    <row r="333">
      <c r="B333" s="160"/>
      <c r="I333" s="849"/>
      <c r="J333" s="849"/>
    </row>
    <row r="334">
      <c r="B334" s="160"/>
      <c r="I334" s="849"/>
      <c r="J334" s="849"/>
    </row>
    <row r="335">
      <c r="B335" s="160"/>
      <c r="I335" s="849"/>
      <c r="J335" s="849"/>
    </row>
    <row r="336">
      <c r="B336" s="160"/>
      <c r="I336" s="849"/>
      <c r="J336" s="849"/>
    </row>
    <row r="337">
      <c r="B337" s="160"/>
      <c r="I337" s="849"/>
      <c r="J337" s="849"/>
    </row>
    <row r="338">
      <c r="B338" s="160"/>
      <c r="I338" s="849"/>
      <c r="J338" s="849"/>
    </row>
    <row r="339">
      <c r="B339" s="160"/>
      <c r="I339" s="849"/>
      <c r="J339" s="849"/>
    </row>
    <row r="340">
      <c r="B340" s="160"/>
      <c r="I340" s="849"/>
      <c r="J340" s="849"/>
    </row>
    <row r="341">
      <c r="B341" s="160"/>
      <c r="I341" s="849"/>
      <c r="J341" s="849"/>
    </row>
    <row r="342">
      <c r="B342" s="160"/>
      <c r="I342" s="849"/>
      <c r="J342" s="849"/>
    </row>
    <row r="343">
      <c r="B343" s="160"/>
      <c r="I343" s="849"/>
      <c r="J343" s="849"/>
    </row>
    <row r="344">
      <c r="B344" s="160"/>
      <c r="I344" s="849"/>
      <c r="J344" s="849"/>
    </row>
    <row r="345">
      <c r="B345" s="160"/>
      <c r="I345" s="849"/>
      <c r="J345" s="849"/>
    </row>
    <row r="346">
      <c r="B346" s="160"/>
      <c r="I346" s="849"/>
      <c r="J346" s="849"/>
    </row>
    <row r="347">
      <c r="B347" s="160"/>
      <c r="I347" s="849"/>
      <c r="J347" s="849"/>
    </row>
    <row r="348">
      <c r="B348" s="160"/>
      <c r="I348" s="849"/>
      <c r="J348" s="849"/>
    </row>
    <row r="349">
      <c r="B349" s="160"/>
      <c r="I349" s="849"/>
      <c r="J349" s="849"/>
    </row>
    <row r="350">
      <c r="B350" s="160"/>
      <c r="I350" s="849"/>
      <c r="J350" s="849"/>
    </row>
    <row r="351">
      <c r="B351" s="160"/>
      <c r="I351" s="849"/>
      <c r="J351" s="849"/>
    </row>
    <row r="352">
      <c r="B352" s="160"/>
      <c r="I352" s="849"/>
      <c r="J352" s="849"/>
    </row>
    <row r="353">
      <c r="B353" s="160"/>
      <c r="I353" s="849"/>
      <c r="J353" s="849"/>
    </row>
    <row r="354">
      <c r="B354" s="160"/>
      <c r="I354" s="849"/>
      <c r="J354" s="849"/>
    </row>
    <row r="355">
      <c r="B355" s="160"/>
      <c r="I355" s="849"/>
      <c r="J355" s="849"/>
    </row>
    <row r="356">
      <c r="B356" s="160"/>
      <c r="I356" s="849"/>
      <c r="J356" s="849"/>
    </row>
    <row r="357">
      <c r="B357" s="160"/>
      <c r="I357" s="849"/>
      <c r="J357" s="849"/>
    </row>
    <row r="358">
      <c r="B358" s="160"/>
      <c r="I358" s="849"/>
      <c r="J358" s="849"/>
    </row>
    <row r="359">
      <c r="B359" s="160"/>
      <c r="I359" s="849"/>
      <c r="J359" s="849"/>
    </row>
    <row r="360">
      <c r="B360" s="160"/>
      <c r="I360" s="849"/>
      <c r="J360" s="849"/>
    </row>
    <row r="361">
      <c r="B361" s="160"/>
      <c r="I361" s="849"/>
      <c r="J361" s="849"/>
    </row>
    <row r="362">
      <c r="B362" s="160"/>
      <c r="I362" s="849"/>
      <c r="J362" s="849"/>
    </row>
    <row r="363">
      <c r="B363" s="160"/>
      <c r="I363" s="849"/>
      <c r="J363" s="849"/>
    </row>
    <row r="364">
      <c r="B364" s="160"/>
      <c r="I364" s="849"/>
      <c r="J364" s="849"/>
    </row>
    <row r="365">
      <c r="B365" s="160"/>
      <c r="I365" s="849"/>
      <c r="J365" s="849"/>
    </row>
    <row r="366">
      <c r="B366" s="160"/>
      <c r="I366" s="849"/>
      <c r="J366" s="849"/>
    </row>
    <row r="367">
      <c r="B367" s="160"/>
      <c r="I367" s="849"/>
      <c r="J367" s="849"/>
    </row>
    <row r="368">
      <c r="B368" s="160"/>
      <c r="I368" s="849"/>
      <c r="J368" s="849"/>
    </row>
    <row r="369">
      <c r="B369" s="160"/>
      <c r="I369" s="849"/>
      <c r="J369" s="849"/>
    </row>
    <row r="370">
      <c r="B370" s="160"/>
      <c r="I370" s="849"/>
      <c r="J370" s="849"/>
    </row>
    <row r="371">
      <c r="B371" s="160"/>
      <c r="I371" s="849"/>
      <c r="J371" s="849"/>
    </row>
    <row r="372">
      <c r="B372" s="160"/>
      <c r="I372" s="849"/>
      <c r="J372" s="849"/>
    </row>
    <row r="373">
      <c r="B373" s="160"/>
      <c r="I373" s="849"/>
      <c r="J373" s="849"/>
    </row>
    <row r="374">
      <c r="B374" s="160"/>
      <c r="I374" s="849"/>
      <c r="J374" s="849"/>
    </row>
    <row r="375">
      <c r="B375" s="160"/>
      <c r="I375" s="849"/>
      <c r="J375" s="849"/>
    </row>
    <row r="376">
      <c r="B376" s="160"/>
      <c r="I376" s="849"/>
      <c r="J376" s="849"/>
    </row>
    <row r="377">
      <c r="B377" s="160"/>
      <c r="I377" s="849"/>
      <c r="J377" s="849"/>
    </row>
    <row r="378">
      <c r="B378" s="160"/>
      <c r="I378" s="849"/>
      <c r="J378" s="849"/>
    </row>
    <row r="379">
      <c r="B379" s="160"/>
      <c r="I379" s="849"/>
      <c r="J379" s="849"/>
    </row>
    <row r="380">
      <c r="B380" s="160"/>
      <c r="I380" s="849"/>
      <c r="J380" s="849"/>
    </row>
    <row r="381">
      <c r="B381" s="160"/>
      <c r="I381" s="849"/>
      <c r="J381" s="849"/>
    </row>
    <row r="382">
      <c r="B382" s="160"/>
      <c r="I382" s="849"/>
      <c r="J382" s="849"/>
    </row>
    <row r="383">
      <c r="B383" s="160"/>
      <c r="I383" s="849"/>
      <c r="J383" s="849"/>
    </row>
    <row r="384">
      <c r="B384" s="160"/>
      <c r="I384" s="849"/>
      <c r="J384" s="849"/>
    </row>
    <row r="385">
      <c r="B385" s="160"/>
      <c r="I385" s="849"/>
      <c r="J385" s="849"/>
    </row>
    <row r="386">
      <c r="B386" s="160"/>
      <c r="I386" s="849"/>
      <c r="J386" s="849"/>
    </row>
    <row r="387">
      <c r="B387" s="160"/>
      <c r="I387" s="849"/>
      <c r="J387" s="849"/>
    </row>
    <row r="388">
      <c r="B388" s="160"/>
      <c r="I388" s="849"/>
      <c r="J388" s="849"/>
    </row>
    <row r="389">
      <c r="B389" s="160"/>
      <c r="I389" s="849"/>
      <c r="J389" s="849"/>
    </row>
    <row r="390">
      <c r="B390" s="160"/>
      <c r="I390" s="849"/>
      <c r="J390" s="849"/>
    </row>
    <row r="391">
      <c r="B391" s="160"/>
      <c r="I391" s="849"/>
      <c r="J391" s="849"/>
    </row>
    <row r="392">
      <c r="B392" s="160"/>
      <c r="I392" s="849"/>
      <c r="J392" s="849"/>
    </row>
    <row r="393">
      <c r="B393" s="160"/>
      <c r="I393" s="849"/>
      <c r="J393" s="849"/>
    </row>
    <row r="394">
      <c r="B394" s="160"/>
      <c r="I394" s="849"/>
      <c r="J394" s="849"/>
    </row>
    <row r="395">
      <c r="B395" s="160"/>
      <c r="I395" s="849"/>
      <c r="J395" s="849"/>
    </row>
    <row r="396">
      <c r="B396" s="160"/>
      <c r="I396" s="849"/>
      <c r="J396" s="849"/>
    </row>
    <row r="397">
      <c r="B397" s="160"/>
      <c r="I397" s="849"/>
      <c r="J397" s="849"/>
    </row>
    <row r="398">
      <c r="B398" s="160"/>
      <c r="I398" s="849"/>
      <c r="J398" s="849"/>
    </row>
    <row r="399">
      <c r="B399" s="160"/>
      <c r="I399" s="849"/>
      <c r="J399" s="849"/>
    </row>
    <row r="400">
      <c r="B400" s="160"/>
      <c r="I400" s="849"/>
      <c r="J400" s="849"/>
    </row>
    <row r="401">
      <c r="B401" s="160"/>
      <c r="I401" s="849"/>
      <c r="J401" s="849"/>
    </row>
    <row r="402">
      <c r="B402" s="160"/>
      <c r="I402" s="849"/>
      <c r="J402" s="849"/>
    </row>
    <row r="403">
      <c r="B403" s="160"/>
      <c r="I403" s="849"/>
      <c r="J403" s="849"/>
    </row>
    <row r="404">
      <c r="B404" s="160"/>
      <c r="I404" s="849"/>
      <c r="J404" s="849"/>
    </row>
    <row r="405">
      <c r="B405" s="160"/>
      <c r="I405" s="849"/>
      <c r="J405" s="849"/>
    </row>
    <row r="406">
      <c r="B406" s="160"/>
      <c r="I406" s="849"/>
      <c r="J406" s="849"/>
    </row>
    <row r="407">
      <c r="B407" s="160"/>
      <c r="I407" s="849"/>
      <c r="J407" s="849"/>
    </row>
    <row r="408">
      <c r="B408" s="160"/>
      <c r="I408" s="849"/>
      <c r="J408" s="849"/>
    </row>
    <row r="409">
      <c r="B409" s="160"/>
      <c r="I409" s="849"/>
      <c r="J409" s="849"/>
    </row>
    <row r="410">
      <c r="B410" s="160"/>
      <c r="I410" s="849"/>
      <c r="J410" s="849"/>
    </row>
    <row r="411">
      <c r="B411" s="160"/>
      <c r="I411" s="849"/>
      <c r="J411" s="849"/>
    </row>
    <row r="412">
      <c r="B412" s="160"/>
      <c r="I412" s="849"/>
      <c r="J412" s="849"/>
    </row>
    <row r="413">
      <c r="B413" s="160"/>
      <c r="I413" s="849"/>
      <c r="J413" s="849"/>
    </row>
    <row r="414">
      <c r="B414" s="160"/>
      <c r="I414" s="849"/>
      <c r="J414" s="849"/>
    </row>
    <row r="415">
      <c r="B415" s="160"/>
      <c r="I415" s="849"/>
      <c r="J415" s="849"/>
    </row>
    <row r="416">
      <c r="B416" s="160"/>
      <c r="I416" s="849"/>
      <c r="J416" s="849"/>
    </row>
    <row r="417">
      <c r="B417" s="160"/>
      <c r="I417" s="849"/>
      <c r="J417" s="849"/>
    </row>
    <row r="418">
      <c r="B418" s="160"/>
      <c r="I418" s="849"/>
      <c r="J418" s="849"/>
    </row>
    <row r="419">
      <c r="B419" s="160"/>
      <c r="I419" s="849"/>
      <c r="J419" s="849"/>
    </row>
    <row r="420">
      <c r="B420" s="160"/>
      <c r="I420" s="849"/>
      <c r="J420" s="849"/>
    </row>
    <row r="421">
      <c r="B421" s="160"/>
      <c r="I421" s="849"/>
      <c r="J421" s="849"/>
    </row>
    <row r="422">
      <c r="B422" s="160"/>
      <c r="I422" s="849"/>
      <c r="J422" s="849"/>
    </row>
    <row r="423">
      <c r="B423" s="160"/>
      <c r="I423" s="849"/>
      <c r="J423" s="849"/>
    </row>
    <row r="424">
      <c r="B424" s="160"/>
      <c r="I424" s="849"/>
      <c r="J424" s="849"/>
    </row>
    <row r="425">
      <c r="B425" s="160"/>
      <c r="I425" s="849"/>
      <c r="J425" s="849"/>
    </row>
    <row r="426">
      <c r="B426" s="160"/>
      <c r="I426" s="849"/>
      <c r="J426" s="849"/>
    </row>
    <row r="427">
      <c r="B427" s="160"/>
      <c r="I427" s="849"/>
      <c r="J427" s="849"/>
    </row>
    <row r="428">
      <c r="B428" s="160"/>
      <c r="I428" s="849"/>
      <c r="J428" s="849"/>
    </row>
    <row r="429">
      <c r="B429" s="160"/>
      <c r="I429" s="849"/>
      <c r="J429" s="849"/>
    </row>
    <row r="430">
      <c r="B430" s="160"/>
      <c r="I430" s="849"/>
      <c r="J430" s="849"/>
    </row>
    <row r="431">
      <c r="B431" s="160"/>
      <c r="I431" s="849"/>
      <c r="J431" s="849"/>
    </row>
    <row r="432">
      <c r="B432" s="160"/>
      <c r="I432" s="849"/>
      <c r="J432" s="849"/>
    </row>
    <row r="433">
      <c r="B433" s="160"/>
      <c r="I433" s="849"/>
      <c r="J433" s="849"/>
    </row>
    <row r="434">
      <c r="B434" s="160"/>
      <c r="I434" s="849"/>
      <c r="J434" s="849"/>
    </row>
    <row r="435">
      <c r="B435" s="160"/>
      <c r="I435" s="849"/>
      <c r="J435" s="849"/>
    </row>
    <row r="436">
      <c r="B436" s="160"/>
      <c r="I436" s="849"/>
      <c r="J436" s="849"/>
    </row>
    <row r="437">
      <c r="B437" s="160"/>
      <c r="I437" s="849"/>
      <c r="J437" s="849"/>
    </row>
    <row r="438">
      <c r="B438" s="160"/>
      <c r="I438" s="849"/>
      <c r="J438" s="849"/>
    </row>
    <row r="439">
      <c r="B439" s="160"/>
      <c r="I439" s="849"/>
      <c r="J439" s="849"/>
    </row>
    <row r="440">
      <c r="B440" s="160"/>
      <c r="I440" s="849"/>
      <c r="J440" s="849"/>
    </row>
    <row r="441">
      <c r="B441" s="160"/>
      <c r="I441" s="849"/>
      <c r="J441" s="849"/>
    </row>
    <row r="442">
      <c r="B442" s="160"/>
      <c r="I442" s="849"/>
      <c r="J442" s="849"/>
    </row>
    <row r="443">
      <c r="B443" s="160"/>
      <c r="I443" s="849"/>
      <c r="J443" s="849"/>
    </row>
    <row r="444">
      <c r="B444" s="160"/>
      <c r="I444" s="849"/>
      <c r="J444" s="849"/>
    </row>
    <row r="445">
      <c r="B445" s="160"/>
      <c r="I445" s="849"/>
      <c r="J445" s="849"/>
    </row>
    <row r="446">
      <c r="B446" s="160"/>
      <c r="I446" s="849"/>
      <c r="J446" s="849"/>
    </row>
    <row r="447">
      <c r="B447" s="160"/>
      <c r="I447" s="849"/>
      <c r="J447" s="849"/>
    </row>
    <row r="448">
      <c r="B448" s="160"/>
      <c r="I448" s="849"/>
      <c r="J448" s="849"/>
    </row>
    <row r="449">
      <c r="B449" s="160"/>
      <c r="I449" s="849"/>
      <c r="J449" s="849"/>
    </row>
    <row r="450">
      <c r="B450" s="160"/>
      <c r="I450" s="849"/>
      <c r="J450" s="849"/>
    </row>
    <row r="451">
      <c r="B451" s="160"/>
      <c r="I451" s="849"/>
      <c r="J451" s="849"/>
    </row>
    <row r="452">
      <c r="B452" s="160"/>
      <c r="I452" s="849"/>
      <c r="J452" s="849"/>
    </row>
    <row r="453">
      <c r="B453" s="160"/>
      <c r="I453" s="849"/>
      <c r="J453" s="849"/>
    </row>
    <row r="454">
      <c r="B454" s="160"/>
      <c r="I454" s="849"/>
      <c r="J454" s="849"/>
    </row>
    <row r="455">
      <c r="B455" s="160"/>
      <c r="I455" s="849"/>
      <c r="J455" s="849"/>
    </row>
    <row r="456">
      <c r="B456" s="160"/>
      <c r="I456" s="849"/>
      <c r="J456" s="849"/>
    </row>
    <row r="457">
      <c r="B457" s="160"/>
      <c r="I457" s="849"/>
      <c r="J457" s="849"/>
    </row>
    <row r="458">
      <c r="B458" s="160"/>
      <c r="I458" s="849"/>
      <c r="J458" s="849"/>
    </row>
    <row r="459">
      <c r="B459" s="160"/>
      <c r="I459" s="849"/>
      <c r="J459" s="849"/>
    </row>
    <row r="460">
      <c r="B460" s="160"/>
      <c r="I460" s="849"/>
      <c r="J460" s="849"/>
    </row>
    <row r="461">
      <c r="B461" s="160"/>
      <c r="I461" s="849"/>
      <c r="J461" s="849"/>
    </row>
    <row r="462">
      <c r="B462" s="160"/>
      <c r="I462" s="849"/>
      <c r="J462" s="849"/>
    </row>
    <row r="463">
      <c r="B463" s="160"/>
      <c r="I463" s="849"/>
      <c r="J463" s="849"/>
    </row>
    <row r="464">
      <c r="B464" s="160"/>
      <c r="I464" s="849"/>
      <c r="J464" s="849"/>
    </row>
    <row r="465">
      <c r="B465" s="160"/>
      <c r="I465" s="849"/>
      <c r="J465" s="849"/>
    </row>
    <row r="466">
      <c r="B466" s="160"/>
      <c r="I466" s="849"/>
      <c r="J466" s="849"/>
    </row>
    <row r="467">
      <c r="B467" s="160"/>
      <c r="I467" s="849"/>
      <c r="J467" s="849"/>
    </row>
    <row r="468">
      <c r="B468" s="160"/>
      <c r="I468" s="849"/>
      <c r="J468" s="849"/>
    </row>
    <row r="469">
      <c r="B469" s="160"/>
      <c r="I469" s="849"/>
      <c r="J469" s="849"/>
    </row>
    <row r="470">
      <c r="B470" s="160"/>
      <c r="I470" s="849"/>
      <c r="J470" s="849"/>
    </row>
    <row r="471">
      <c r="B471" s="160"/>
      <c r="I471" s="849"/>
      <c r="J471" s="849"/>
    </row>
    <row r="472">
      <c r="B472" s="160"/>
      <c r="I472" s="849"/>
      <c r="J472" s="849"/>
    </row>
    <row r="473">
      <c r="B473" s="160"/>
      <c r="I473" s="849"/>
      <c r="J473" s="849"/>
    </row>
    <row r="474">
      <c r="B474" s="160"/>
      <c r="I474" s="849"/>
      <c r="J474" s="849"/>
    </row>
    <row r="475">
      <c r="B475" s="160"/>
      <c r="I475" s="849"/>
      <c r="J475" s="849"/>
    </row>
    <row r="476">
      <c r="B476" s="160"/>
      <c r="I476" s="849"/>
      <c r="J476" s="849"/>
    </row>
    <row r="477">
      <c r="B477" s="160"/>
      <c r="I477" s="849"/>
      <c r="J477" s="849"/>
    </row>
    <row r="478">
      <c r="B478" s="160"/>
      <c r="I478" s="849"/>
      <c r="J478" s="849"/>
    </row>
    <row r="479">
      <c r="B479" s="160"/>
      <c r="I479" s="849"/>
      <c r="J479" s="849"/>
    </row>
    <row r="480">
      <c r="B480" s="160"/>
      <c r="I480" s="849"/>
      <c r="J480" s="849"/>
    </row>
    <row r="481">
      <c r="B481" s="160"/>
      <c r="I481" s="849"/>
      <c r="J481" s="849"/>
    </row>
    <row r="482">
      <c r="B482" s="160"/>
      <c r="I482" s="849"/>
      <c r="J482" s="849"/>
    </row>
    <row r="483">
      <c r="B483" s="160"/>
      <c r="I483" s="849"/>
      <c r="J483" s="849"/>
    </row>
    <row r="484">
      <c r="B484" s="160"/>
      <c r="I484" s="849"/>
      <c r="J484" s="849"/>
    </row>
    <row r="485">
      <c r="B485" s="160"/>
      <c r="I485" s="849"/>
      <c r="J485" s="849"/>
    </row>
    <row r="486">
      <c r="B486" s="160"/>
      <c r="I486" s="849"/>
      <c r="J486" s="849"/>
    </row>
    <row r="487">
      <c r="B487" s="160"/>
      <c r="I487" s="849"/>
      <c r="J487" s="849"/>
    </row>
    <row r="488">
      <c r="B488" s="160"/>
      <c r="I488" s="849"/>
      <c r="J488" s="849"/>
    </row>
    <row r="489">
      <c r="B489" s="160"/>
      <c r="I489" s="849"/>
      <c r="J489" s="849"/>
    </row>
    <row r="490">
      <c r="B490" s="160"/>
      <c r="I490" s="849"/>
      <c r="J490" s="849"/>
    </row>
    <row r="491">
      <c r="B491" s="160"/>
      <c r="I491" s="849"/>
      <c r="J491" s="849"/>
    </row>
    <row r="492">
      <c r="B492" s="160"/>
      <c r="I492" s="849"/>
      <c r="J492" s="849"/>
    </row>
    <row r="493">
      <c r="B493" s="160"/>
      <c r="I493" s="849"/>
      <c r="J493" s="849"/>
    </row>
    <row r="494">
      <c r="B494" s="160"/>
      <c r="I494" s="849"/>
      <c r="J494" s="849"/>
    </row>
    <row r="495">
      <c r="B495" s="160"/>
      <c r="I495" s="849"/>
      <c r="J495" s="849"/>
    </row>
    <row r="496">
      <c r="B496" s="160"/>
      <c r="I496" s="849"/>
      <c r="J496" s="849"/>
    </row>
    <row r="497">
      <c r="B497" s="160"/>
      <c r="I497" s="849"/>
      <c r="J497" s="849"/>
    </row>
    <row r="498">
      <c r="B498" s="160"/>
      <c r="I498" s="849"/>
      <c r="J498" s="849"/>
    </row>
    <row r="499">
      <c r="B499" s="160"/>
      <c r="I499" s="849"/>
      <c r="J499" s="849"/>
    </row>
    <row r="500">
      <c r="B500" s="160"/>
      <c r="I500" s="849"/>
      <c r="J500" s="849"/>
    </row>
    <row r="501">
      <c r="B501" s="160"/>
      <c r="I501" s="849"/>
      <c r="J501" s="849"/>
    </row>
    <row r="502">
      <c r="B502" s="160"/>
      <c r="I502" s="849"/>
      <c r="J502" s="849"/>
    </row>
    <row r="503">
      <c r="B503" s="160"/>
      <c r="I503" s="849"/>
      <c r="J503" s="849"/>
    </row>
    <row r="504">
      <c r="B504" s="160"/>
      <c r="I504" s="849"/>
      <c r="J504" s="849"/>
    </row>
    <row r="505">
      <c r="B505" s="160"/>
      <c r="I505" s="849"/>
      <c r="J505" s="849"/>
    </row>
    <row r="506">
      <c r="B506" s="160"/>
      <c r="I506" s="849"/>
      <c r="J506" s="849"/>
    </row>
    <row r="507">
      <c r="B507" s="160"/>
      <c r="I507" s="849"/>
      <c r="J507" s="849"/>
    </row>
    <row r="508">
      <c r="B508" s="160"/>
      <c r="I508" s="849"/>
      <c r="J508" s="849"/>
    </row>
    <row r="509">
      <c r="B509" s="160"/>
      <c r="I509" s="849"/>
      <c r="J509" s="849"/>
    </row>
    <row r="510">
      <c r="B510" s="160"/>
      <c r="I510" s="849"/>
      <c r="J510" s="849"/>
    </row>
    <row r="511">
      <c r="B511" s="160"/>
      <c r="I511" s="849"/>
      <c r="J511" s="849"/>
    </row>
    <row r="512">
      <c r="B512" s="160"/>
      <c r="I512" s="849"/>
      <c r="J512" s="849"/>
    </row>
    <row r="513">
      <c r="B513" s="160"/>
      <c r="I513" s="849"/>
      <c r="J513" s="849"/>
    </row>
    <row r="514">
      <c r="B514" s="160"/>
      <c r="I514" s="849"/>
      <c r="J514" s="849"/>
    </row>
    <row r="515">
      <c r="B515" s="160"/>
      <c r="I515" s="849"/>
      <c r="J515" s="849"/>
    </row>
    <row r="516">
      <c r="B516" s="160"/>
      <c r="I516" s="849"/>
      <c r="J516" s="849"/>
    </row>
    <row r="517">
      <c r="B517" s="160"/>
      <c r="I517" s="849"/>
      <c r="J517" s="849"/>
    </row>
    <row r="518">
      <c r="B518" s="160"/>
      <c r="I518" s="849"/>
      <c r="J518" s="849"/>
    </row>
    <row r="519">
      <c r="B519" s="160"/>
      <c r="I519" s="849"/>
      <c r="J519" s="849"/>
    </row>
    <row r="520">
      <c r="B520" s="160"/>
      <c r="I520" s="849"/>
      <c r="J520" s="849"/>
    </row>
    <row r="521">
      <c r="B521" s="160"/>
      <c r="I521" s="849"/>
      <c r="J521" s="849"/>
    </row>
    <row r="522">
      <c r="B522" s="160"/>
      <c r="I522" s="849"/>
      <c r="J522" s="849"/>
    </row>
    <row r="523">
      <c r="B523" s="160"/>
      <c r="I523" s="849"/>
      <c r="J523" s="849"/>
    </row>
    <row r="524">
      <c r="B524" s="160"/>
      <c r="I524" s="849"/>
      <c r="J524" s="849"/>
    </row>
    <row r="525">
      <c r="B525" s="160"/>
      <c r="I525" s="849"/>
      <c r="J525" s="849"/>
    </row>
    <row r="526">
      <c r="B526" s="160"/>
      <c r="I526" s="849"/>
      <c r="J526" s="849"/>
    </row>
    <row r="527">
      <c r="B527" s="160"/>
      <c r="I527" s="849"/>
      <c r="J527" s="849"/>
    </row>
    <row r="528">
      <c r="B528" s="160"/>
      <c r="I528" s="849"/>
      <c r="J528" s="849"/>
    </row>
    <row r="529">
      <c r="B529" s="160"/>
      <c r="I529" s="849"/>
      <c r="J529" s="849"/>
    </row>
    <row r="530">
      <c r="B530" s="160"/>
      <c r="I530" s="849"/>
      <c r="J530" s="849"/>
    </row>
    <row r="531">
      <c r="B531" s="160"/>
      <c r="I531" s="849"/>
      <c r="J531" s="849"/>
    </row>
    <row r="532">
      <c r="B532" s="160"/>
      <c r="I532" s="849"/>
      <c r="J532" s="849"/>
    </row>
    <row r="533">
      <c r="B533" s="160"/>
      <c r="I533" s="849"/>
      <c r="J533" s="849"/>
    </row>
    <row r="534">
      <c r="B534" s="160"/>
      <c r="I534" s="849"/>
      <c r="J534" s="849"/>
    </row>
    <row r="535">
      <c r="B535" s="160"/>
      <c r="I535" s="849"/>
      <c r="J535" s="849"/>
    </row>
    <row r="536">
      <c r="B536" s="160"/>
      <c r="I536" s="849"/>
      <c r="J536" s="849"/>
    </row>
    <row r="537">
      <c r="B537" s="160"/>
      <c r="I537" s="849"/>
      <c r="J537" s="849"/>
    </row>
    <row r="538">
      <c r="B538" s="160"/>
      <c r="I538" s="849"/>
      <c r="J538" s="849"/>
    </row>
    <row r="539">
      <c r="B539" s="160"/>
      <c r="I539" s="849"/>
      <c r="J539" s="849"/>
    </row>
    <row r="540">
      <c r="B540" s="160"/>
      <c r="I540" s="849"/>
      <c r="J540" s="849"/>
    </row>
    <row r="541">
      <c r="B541" s="160"/>
      <c r="I541" s="849"/>
      <c r="J541" s="849"/>
    </row>
    <row r="542">
      <c r="B542" s="160"/>
      <c r="I542" s="849"/>
      <c r="J542" s="849"/>
    </row>
    <row r="543">
      <c r="B543" s="160"/>
      <c r="I543" s="849"/>
      <c r="J543" s="849"/>
    </row>
    <row r="544">
      <c r="B544" s="160"/>
      <c r="I544" s="849"/>
      <c r="J544" s="849"/>
    </row>
    <row r="545">
      <c r="B545" s="160"/>
      <c r="I545" s="849"/>
      <c r="J545" s="849"/>
    </row>
    <row r="546">
      <c r="B546" s="160"/>
      <c r="I546" s="849"/>
      <c r="J546" s="849"/>
    </row>
    <row r="547">
      <c r="B547" s="160"/>
      <c r="I547" s="849"/>
      <c r="J547" s="849"/>
    </row>
    <row r="548">
      <c r="B548" s="160"/>
      <c r="I548" s="849"/>
      <c r="J548" s="849"/>
    </row>
    <row r="549">
      <c r="B549" s="160"/>
      <c r="I549" s="849"/>
      <c r="J549" s="849"/>
    </row>
    <row r="550">
      <c r="B550" s="160"/>
      <c r="I550" s="849"/>
      <c r="J550" s="849"/>
    </row>
    <row r="551">
      <c r="B551" s="160"/>
      <c r="I551" s="849"/>
      <c r="J551" s="849"/>
    </row>
    <row r="552">
      <c r="B552" s="160"/>
      <c r="I552" s="849"/>
      <c r="J552" s="849"/>
    </row>
    <row r="553">
      <c r="B553" s="160"/>
      <c r="I553" s="849"/>
      <c r="J553" s="849"/>
    </row>
    <row r="554">
      <c r="B554" s="160"/>
      <c r="I554" s="849"/>
      <c r="J554" s="849"/>
    </row>
    <row r="555">
      <c r="B555" s="160"/>
      <c r="I555" s="849"/>
      <c r="J555" s="849"/>
    </row>
    <row r="556">
      <c r="B556" s="160"/>
      <c r="I556" s="849"/>
      <c r="J556" s="849"/>
    </row>
    <row r="557">
      <c r="B557" s="160"/>
      <c r="I557" s="849"/>
      <c r="J557" s="849"/>
    </row>
    <row r="558">
      <c r="B558" s="160"/>
      <c r="I558" s="849"/>
      <c r="J558" s="849"/>
    </row>
    <row r="559">
      <c r="B559" s="160"/>
      <c r="I559" s="849"/>
      <c r="J559" s="849"/>
    </row>
    <row r="560">
      <c r="B560" s="160"/>
      <c r="I560" s="849"/>
      <c r="J560" s="849"/>
    </row>
    <row r="561">
      <c r="B561" s="160"/>
      <c r="I561" s="849"/>
      <c r="J561" s="849"/>
    </row>
    <row r="562">
      <c r="B562" s="160"/>
      <c r="I562" s="849"/>
      <c r="J562" s="849"/>
    </row>
    <row r="563">
      <c r="B563" s="160"/>
      <c r="I563" s="849"/>
      <c r="J563" s="849"/>
    </row>
    <row r="564">
      <c r="B564" s="160"/>
      <c r="I564" s="849"/>
      <c r="J564" s="849"/>
    </row>
    <row r="565">
      <c r="B565" s="160"/>
      <c r="I565" s="849"/>
      <c r="J565" s="849"/>
    </row>
    <row r="566">
      <c r="B566" s="160"/>
      <c r="I566" s="849"/>
      <c r="J566" s="849"/>
    </row>
    <row r="567">
      <c r="B567" s="160"/>
      <c r="I567" s="849"/>
      <c r="J567" s="849"/>
    </row>
    <row r="568">
      <c r="B568" s="160"/>
      <c r="I568" s="849"/>
      <c r="J568" s="849"/>
    </row>
    <row r="569">
      <c r="B569" s="160"/>
      <c r="I569" s="849"/>
      <c r="J569" s="849"/>
    </row>
    <row r="570">
      <c r="B570" s="160"/>
      <c r="I570" s="849"/>
      <c r="J570" s="849"/>
    </row>
    <row r="571">
      <c r="B571" s="160"/>
      <c r="I571" s="849"/>
      <c r="J571" s="849"/>
    </row>
    <row r="572">
      <c r="B572" s="160"/>
      <c r="I572" s="849"/>
      <c r="J572" s="849"/>
    </row>
    <row r="573">
      <c r="B573" s="160"/>
      <c r="I573" s="849"/>
      <c r="J573" s="849"/>
    </row>
    <row r="574">
      <c r="B574" s="160"/>
      <c r="I574" s="849"/>
      <c r="J574" s="849"/>
    </row>
    <row r="575">
      <c r="B575" s="160"/>
      <c r="I575" s="849"/>
      <c r="J575" s="849"/>
    </row>
    <row r="576">
      <c r="B576" s="160"/>
      <c r="I576" s="849"/>
      <c r="J576" s="849"/>
    </row>
    <row r="577">
      <c r="B577" s="160"/>
      <c r="I577" s="849"/>
      <c r="J577" s="849"/>
    </row>
    <row r="578">
      <c r="B578" s="160"/>
      <c r="I578" s="849"/>
      <c r="J578" s="849"/>
    </row>
    <row r="579">
      <c r="B579" s="160"/>
      <c r="I579" s="849"/>
      <c r="J579" s="849"/>
    </row>
    <row r="580">
      <c r="B580" s="160"/>
      <c r="I580" s="849"/>
      <c r="J580" s="849"/>
    </row>
    <row r="581">
      <c r="B581" s="160"/>
      <c r="I581" s="849"/>
      <c r="J581" s="849"/>
    </row>
    <row r="582">
      <c r="B582" s="160"/>
      <c r="I582" s="849"/>
      <c r="J582" s="849"/>
    </row>
    <row r="583">
      <c r="B583" s="160"/>
      <c r="I583" s="849"/>
      <c r="J583" s="849"/>
    </row>
    <row r="584">
      <c r="B584" s="160"/>
      <c r="I584" s="849"/>
      <c r="J584" s="849"/>
    </row>
    <row r="585">
      <c r="B585" s="160"/>
      <c r="I585" s="849"/>
      <c r="J585" s="849"/>
    </row>
    <row r="586">
      <c r="B586" s="160"/>
      <c r="I586" s="849"/>
      <c r="J586" s="849"/>
    </row>
    <row r="587">
      <c r="B587" s="160"/>
      <c r="I587" s="849"/>
      <c r="J587" s="849"/>
    </row>
    <row r="588">
      <c r="B588" s="160"/>
      <c r="I588" s="849"/>
      <c r="J588" s="849"/>
    </row>
    <row r="589">
      <c r="B589" s="160"/>
      <c r="I589" s="849"/>
      <c r="J589" s="849"/>
    </row>
    <row r="590">
      <c r="B590" s="160"/>
      <c r="I590" s="849"/>
      <c r="J590" s="849"/>
    </row>
    <row r="591">
      <c r="B591" s="160"/>
      <c r="I591" s="849"/>
      <c r="J591" s="849"/>
    </row>
    <row r="592">
      <c r="B592" s="160"/>
      <c r="I592" s="849"/>
      <c r="J592" s="849"/>
    </row>
    <row r="593">
      <c r="B593" s="160"/>
      <c r="I593" s="849"/>
      <c r="J593" s="849"/>
    </row>
    <row r="594">
      <c r="B594" s="160"/>
      <c r="I594" s="849"/>
      <c r="J594" s="849"/>
    </row>
    <row r="595">
      <c r="B595" s="160"/>
      <c r="I595" s="849"/>
      <c r="J595" s="849"/>
    </row>
    <row r="596">
      <c r="B596" s="160"/>
      <c r="I596" s="849"/>
      <c r="J596" s="849"/>
    </row>
    <row r="597">
      <c r="B597" s="160"/>
      <c r="I597" s="849"/>
      <c r="J597" s="849"/>
    </row>
    <row r="598">
      <c r="B598" s="160"/>
      <c r="I598" s="849"/>
      <c r="J598" s="849"/>
    </row>
    <row r="599">
      <c r="B599" s="160"/>
      <c r="I599" s="849"/>
      <c r="J599" s="849"/>
    </row>
    <row r="600">
      <c r="B600" s="160"/>
      <c r="I600" s="849"/>
      <c r="J600" s="849"/>
    </row>
    <row r="601">
      <c r="B601" s="160"/>
      <c r="I601" s="849"/>
      <c r="J601" s="849"/>
    </row>
    <row r="602">
      <c r="B602" s="160"/>
      <c r="I602" s="849"/>
      <c r="J602" s="849"/>
    </row>
    <row r="603">
      <c r="B603" s="160"/>
      <c r="I603" s="849"/>
      <c r="J603" s="849"/>
    </row>
    <row r="604">
      <c r="B604" s="160"/>
      <c r="I604" s="849"/>
      <c r="J604" s="849"/>
    </row>
    <row r="605">
      <c r="B605" s="160"/>
      <c r="I605" s="849"/>
      <c r="J605" s="849"/>
    </row>
    <row r="606">
      <c r="B606" s="160"/>
      <c r="I606" s="849"/>
      <c r="J606" s="849"/>
    </row>
    <row r="607">
      <c r="B607" s="160"/>
      <c r="I607" s="849"/>
      <c r="J607" s="849"/>
    </row>
    <row r="608">
      <c r="B608" s="160"/>
      <c r="I608" s="849"/>
      <c r="J608" s="849"/>
    </row>
    <row r="609">
      <c r="B609" s="160"/>
      <c r="I609" s="849"/>
      <c r="J609" s="849"/>
    </row>
    <row r="610">
      <c r="B610" s="160"/>
      <c r="I610" s="849"/>
      <c r="J610" s="849"/>
    </row>
    <row r="611">
      <c r="B611" s="160"/>
      <c r="I611" s="849"/>
      <c r="J611" s="849"/>
    </row>
    <row r="612">
      <c r="B612" s="160"/>
      <c r="I612" s="849"/>
      <c r="J612" s="849"/>
    </row>
    <row r="613">
      <c r="B613" s="160"/>
      <c r="I613" s="849"/>
      <c r="J613" s="849"/>
    </row>
    <row r="614">
      <c r="B614" s="160"/>
      <c r="I614" s="849"/>
      <c r="J614" s="849"/>
    </row>
    <row r="615">
      <c r="B615" s="160"/>
      <c r="I615" s="849"/>
      <c r="J615" s="849"/>
    </row>
    <row r="616">
      <c r="B616" s="160"/>
      <c r="I616" s="849"/>
      <c r="J616" s="849"/>
    </row>
    <row r="617">
      <c r="B617" s="160"/>
      <c r="I617" s="849"/>
      <c r="J617" s="849"/>
    </row>
    <row r="618">
      <c r="B618" s="160"/>
      <c r="I618" s="849"/>
      <c r="J618" s="849"/>
    </row>
    <row r="619">
      <c r="B619" s="160"/>
      <c r="I619" s="849"/>
      <c r="J619" s="849"/>
    </row>
    <row r="620">
      <c r="B620" s="160"/>
      <c r="I620" s="849"/>
      <c r="J620" s="849"/>
    </row>
    <row r="621">
      <c r="B621" s="160"/>
      <c r="I621" s="849"/>
      <c r="J621" s="849"/>
    </row>
    <row r="622">
      <c r="B622" s="160"/>
      <c r="I622" s="849"/>
      <c r="J622" s="849"/>
    </row>
    <row r="623">
      <c r="B623" s="160"/>
      <c r="I623" s="849"/>
      <c r="J623" s="849"/>
    </row>
    <row r="624">
      <c r="B624" s="160"/>
      <c r="I624" s="849"/>
      <c r="J624" s="849"/>
    </row>
    <row r="625">
      <c r="B625" s="160"/>
      <c r="I625" s="849"/>
      <c r="J625" s="849"/>
    </row>
    <row r="626">
      <c r="B626" s="160"/>
      <c r="I626" s="849"/>
      <c r="J626" s="849"/>
    </row>
    <row r="627">
      <c r="B627" s="160"/>
      <c r="I627" s="849"/>
      <c r="J627" s="849"/>
    </row>
    <row r="628">
      <c r="B628" s="160"/>
      <c r="I628" s="849"/>
      <c r="J628" s="849"/>
    </row>
    <row r="629">
      <c r="B629" s="160"/>
      <c r="I629" s="849"/>
      <c r="J629" s="849"/>
    </row>
    <row r="630">
      <c r="B630" s="160"/>
      <c r="I630" s="849"/>
      <c r="J630" s="849"/>
    </row>
    <row r="631">
      <c r="B631" s="160"/>
      <c r="I631" s="849"/>
      <c r="J631" s="849"/>
    </row>
    <row r="632">
      <c r="B632" s="160"/>
      <c r="I632" s="849"/>
      <c r="J632" s="849"/>
    </row>
    <row r="633">
      <c r="B633" s="160"/>
      <c r="I633" s="849"/>
      <c r="J633" s="849"/>
    </row>
    <row r="634">
      <c r="B634" s="160"/>
      <c r="I634" s="849"/>
      <c r="J634" s="849"/>
    </row>
    <row r="635">
      <c r="B635" s="160"/>
      <c r="I635" s="849"/>
      <c r="J635" s="849"/>
    </row>
    <row r="636">
      <c r="B636" s="160"/>
      <c r="I636" s="849"/>
      <c r="J636" s="849"/>
    </row>
    <row r="637">
      <c r="B637" s="160"/>
      <c r="I637" s="849"/>
      <c r="J637" s="849"/>
    </row>
    <row r="638">
      <c r="B638" s="160"/>
      <c r="I638" s="849"/>
      <c r="J638" s="849"/>
    </row>
    <row r="639">
      <c r="B639" s="160"/>
      <c r="I639" s="849"/>
      <c r="J639" s="849"/>
    </row>
    <row r="640">
      <c r="B640" s="160"/>
      <c r="I640" s="849"/>
      <c r="J640" s="849"/>
    </row>
    <row r="641">
      <c r="B641" s="160"/>
      <c r="I641" s="849"/>
      <c r="J641" s="849"/>
    </row>
    <row r="642">
      <c r="B642" s="160"/>
      <c r="I642" s="849"/>
      <c r="J642" s="849"/>
    </row>
    <row r="643">
      <c r="B643" s="160"/>
      <c r="I643" s="849"/>
      <c r="J643" s="849"/>
    </row>
    <row r="644">
      <c r="B644" s="160"/>
      <c r="I644" s="849"/>
      <c r="J644" s="849"/>
    </row>
    <row r="645">
      <c r="B645" s="160"/>
      <c r="I645" s="849"/>
      <c r="J645" s="849"/>
    </row>
    <row r="646">
      <c r="B646" s="160"/>
      <c r="I646" s="849"/>
      <c r="J646" s="849"/>
    </row>
    <row r="647">
      <c r="B647" s="160"/>
      <c r="I647" s="849"/>
      <c r="J647" s="849"/>
    </row>
    <row r="648">
      <c r="B648" s="160"/>
      <c r="I648" s="849"/>
      <c r="J648" s="849"/>
    </row>
    <row r="649">
      <c r="B649" s="160"/>
      <c r="I649" s="849"/>
      <c r="J649" s="849"/>
    </row>
    <row r="650">
      <c r="B650" s="160"/>
      <c r="I650" s="849"/>
      <c r="J650" s="849"/>
    </row>
    <row r="651">
      <c r="B651" s="160"/>
      <c r="I651" s="849"/>
      <c r="J651" s="849"/>
    </row>
    <row r="652">
      <c r="B652" s="160"/>
      <c r="I652" s="849"/>
      <c r="J652" s="849"/>
    </row>
    <row r="653">
      <c r="B653" s="160"/>
      <c r="I653" s="849"/>
      <c r="J653" s="849"/>
    </row>
    <row r="654">
      <c r="B654" s="160"/>
      <c r="I654" s="849"/>
      <c r="J654" s="849"/>
    </row>
    <row r="655">
      <c r="B655" s="160"/>
      <c r="I655" s="849"/>
      <c r="J655" s="849"/>
    </row>
    <row r="656">
      <c r="B656" s="160"/>
      <c r="I656" s="849"/>
      <c r="J656" s="849"/>
    </row>
    <row r="657">
      <c r="B657" s="160"/>
      <c r="I657" s="849"/>
      <c r="J657" s="849"/>
    </row>
    <row r="658">
      <c r="B658" s="160"/>
      <c r="I658" s="849"/>
      <c r="J658" s="849"/>
    </row>
    <row r="659">
      <c r="B659" s="160"/>
      <c r="I659" s="849"/>
      <c r="J659" s="849"/>
    </row>
    <row r="660">
      <c r="B660" s="160"/>
      <c r="I660" s="849"/>
      <c r="J660" s="849"/>
    </row>
    <row r="661">
      <c r="B661" s="160"/>
      <c r="I661" s="849"/>
      <c r="J661" s="849"/>
    </row>
    <row r="662">
      <c r="B662" s="160"/>
      <c r="I662" s="849"/>
      <c r="J662" s="849"/>
    </row>
    <row r="663">
      <c r="B663" s="160"/>
      <c r="I663" s="849"/>
      <c r="J663" s="849"/>
    </row>
    <row r="664">
      <c r="B664" s="160"/>
      <c r="I664" s="849"/>
      <c r="J664" s="849"/>
    </row>
    <row r="665">
      <c r="B665" s="160"/>
      <c r="I665" s="849"/>
      <c r="J665" s="849"/>
    </row>
    <row r="666">
      <c r="B666" s="160"/>
      <c r="I666" s="849"/>
      <c r="J666" s="849"/>
    </row>
    <row r="667">
      <c r="B667" s="160"/>
      <c r="I667" s="849"/>
      <c r="J667" s="849"/>
    </row>
    <row r="668">
      <c r="B668" s="160"/>
      <c r="I668" s="849"/>
      <c r="J668" s="849"/>
    </row>
    <row r="669">
      <c r="B669" s="160"/>
      <c r="I669" s="849"/>
      <c r="J669" s="849"/>
    </row>
    <row r="670">
      <c r="B670" s="160"/>
      <c r="I670" s="849"/>
      <c r="J670" s="849"/>
    </row>
    <row r="671">
      <c r="B671" s="160"/>
      <c r="I671" s="849"/>
      <c r="J671" s="849"/>
    </row>
    <row r="672">
      <c r="B672" s="160"/>
      <c r="I672" s="849"/>
      <c r="J672" s="849"/>
    </row>
    <row r="673">
      <c r="B673" s="160"/>
      <c r="I673" s="849"/>
      <c r="J673" s="849"/>
    </row>
    <row r="674">
      <c r="B674" s="160"/>
      <c r="I674" s="849"/>
      <c r="J674" s="849"/>
    </row>
    <row r="675">
      <c r="B675" s="160"/>
      <c r="I675" s="849"/>
      <c r="J675" s="849"/>
    </row>
    <row r="676">
      <c r="B676" s="160"/>
      <c r="I676" s="849"/>
      <c r="J676" s="849"/>
    </row>
    <row r="677">
      <c r="B677" s="160"/>
      <c r="I677" s="849"/>
      <c r="J677" s="849"/>
    </row>
    <row r="678">
      <c r="B678" s="160"/>
      <c r="I678" s="849"/>
      <c r="J678" s="849"/>
    </row>
    <row r="679">
      <c r="B679" s="160"/>
      <c r="I679" s="849"/>
      <c r="J679" s="849"/>
    </row>
    <row r="680">
      <c r="B680" s="160"/>
      <c r="I680" s="849"/>
      <c r="J680" s="849"/>
    </row>
    <row r="681">
      <c r="B681" s="160"/>
      <c r="I681" s="849"/>
      <c r="J681" s="849"/>
    </row>
    <row r="682">
      <c r="B682" s="160"/>
      <c r="I682" s="849"/>
      <c r="J682" s="849"/>
    </row>
    <row r="683">
      <c r="B683" s="160"/>
      <c r="I683" s="849"/>
      <c r="J683" s="849"/>
    </row>
    <row r="684">
      <c r="B684" s="160"/>
      <c r="I684" s="849"/>
      <c r="J684" s="849"/>
    </row>
    <row r="685">
      <c r="B685" s="160"/>
      <c r="I685" s="849"/>
      <c r="J685" s="849"/>
    </row>
    <row r="686">
      <c r="B686" s="160"/>
      <c r="I686" s="849"/>
      <c r="J686" s="849"/>
    </row>
    <row r="687">
      <c r="B687" s="160"/>
      <c r="I687" s="849"/>
      <c r="J687" s="849"/>
    </row>
    <row r="688">
      <c r="B688" s="160"/>
      <c r="I688" s="849"/>
      <c r="J688" s="849"/>
    </row>
    <row r="689">
      <c r="B689" s="160"/>
      <c r="I689" s="849"/>
      <c r="J689" s="849"/>
    </row>
    <row r="690">
      <c r="B690" s="160"/>
      <c r="I690" s="849"/>
      <c r="J690" s="849"/>
    </row>
    <row r="691">
      <c r="B691" s="160"/>
      <c r="I691" s="849"/>
      <c r="J691" s="849"/>
    </row>
    <row r="692">
      <c r="B692" s="160"/>
      <c r="I692" s="849"/>
      <c r="J692" s="849"/>
    </row>
    <row r="693">
      <c r="B693" s="160"/>
      <c r="I693" s="849"/>
      <c r="J693" s="849"/>
    </row>
    <row r="694">
      <c r="B694" s="160"/>
      <c r="I694" s="849"/>
      <c r="J694" s="849"/>
    </row>
    <row r="695">
      <c r="B695" s="160"/>
      <c r="I695" s="849"/>
      <c r="J695" s="849"/>
    </row>
    <row r="696">
      <c r="B696" s="160"/>
      <c r="I696" s="849"/>
      <c r="J696" s="849"/>
    </row>
    <row r="697">
      <c r="B697" s="160"/>
      <c r="I697" s="849"/>
      <c r="J697" s="849"/>
    </row>
    <row r="698">
      <c r="B698" s="160"/>
      <c r="I698" s="849"/>
      <c r="J698" s="849"/>
    </row>
    <row r="699">
      <c r="B699" s="160"/>
      <c r="I699" s="849"/>
      <c r="J699" s="849"/>
    </row>
    <row r="700">
      <c r="B700" s="160"/>
      <c r="I700" s="849"/>
      <c r="J700" s="849"/>
    </row>
    <row r="701">
      <c r="B701" s="160"/>
      <c r="I701" s="849"/>
      <c r="J701" s="849"/>
    </row>
    <row r="702">
      <c r="B702" s="160"/>
      <c r="I702" s="849"/>
      <c r="J702" s="849"/>
    </row>
    <row r="703">
      <c r="B703" s="160"/>
      <c r="I703" s="849"/>
      <c r="J703" s="849"/>
    </row>
    <row r="704">
      <c r="B704" s="160"/>
      <c r="I704" s="849"/>
      <c r="J704" s="849"/>
    </row>
    <row r="705">
      <c r="B705" s="160"/>
      <c r="I705" s="849"/>
      <c r="J705" s="849"/>
    </row>
    <row r="706">
      <c r="B706" s="160"/>
      <c r="I706" s="849"/>
      <c r="J706" s="849"/>
    </row>
    <row r="707">
      <c r="B707" s="160"/>
      <c r="I707" s="849"/>
      <c r="J707" s="849"/>
    </row>
    <row r="708">
      <c r="B708" s="160"/>
      <c r="I708" s="849"/>
      <c r="J708" s="849"/>
    </row>
    <row r="709">
      <c r="B709" s="160"/>
      <c r="I709" s="849"/>
      <c r="J709" s="849"/>
    </row>
    <row r="710">
      <c r="B710" s="160"/>
      <c r="I710" s="849"/>
      <c r="J710" s="849"/>
    </row>
    <row r="711">
      <c r="B711" s="160"/>
      <c r="I711" s="849"/>
      <c r="J711" s="849"/>
    </row>
    <row r="712">
      <c r="B712" s="160"/>
      <c r="I712" s="849"/>
      <c r="J712" s="849"/>
    </row>
    <row r="713">
      <c r="B713" s="160"/>
      <c r="I713" s="849"/>
      <c r="J713" s="849"/>
    </row>
    <row r="714">
      <c r="B714" s="160"/>
      <c r="I714" s="849"/>
      <c r="J714" s="849"/>
    </row>
    <row r="715">
      <c r="B715" s="160"/>
      <c r="I715" s="849"/>
      <c r="J715" s="849"/>
    </row>
    <row r="716">
      <c r="B716" s="160"/>
      <c r="I716" s="849"/>
      <c r="J716" s="849"/>
    </row>
    <row r="717">
      <c r="B717" s="160"/>
      <c r="I717" s="849"/>
      <c r="J717" s="849"/>
    </row>
    <row r="718">
      <c r="B718" s="160"/>
      <c r="I718" s="849"/>
      <c r="J718" s="849"/>
    </row>
    <row r="719">
      <c r="B719" s="160"/>
      <c r="I719" s="849"/>
      <c r="J719" s="849"/>
    </row>
    <row r="720">
      <c r="B720" s="160"/>
      <c r="I720" s="849"/>
      <c r="J720" s="849"/>
    </row>
    <row r="721">
      <c r="B721" s="160"/>
      <c r="I721" s="849"/>
      <c r="J721" s="849"/>
    </row>
    <row r="722">
      <c r="B722" s="160"/>
      <c r="I722" s="849"/>
      <c r="J722" s="849"/>
    </row>
    <row r="723">
      <c r="B723" s="160"/>
      <c r="I723" s="849"/>
      <c r="J723" s="849"/>
    </row>
    <row r="724">
      <c r="B724" s="160"/>
      <c r="I724" s="849"/>
      <c r="J724" s="849"/>
    </row>
    <row r="725">
      <c r="B725" s="160"/>
      <c r="I725" s="849"/>
      <c r="J725" s="849"/>
    </row>
    <row r="726">
      <c r="B726" s="160"/>
      <c r="I726" s="849"/>
      <c r="J726" s="849"/>
    </row>
    <row r="727">
      <c r="B727" s="160"/>
      <c r="I727" s="849"/>
      <c r="J727" s="849"/>
    </row>
    <row r="728">
      <c r="B728" s="160"/>
      <c r="I728" s="849"/>
      <c r="J728" s="849"/>
    </row>
    <row r="729">
      <c r="B729" s="160"/>
      <c r="I729" s="849"/>
      <c r="J729" s="849"/>
    </row>
    <row r="730">
      <c r="B730" s="160"/>
      <c r="I730" s="849"/>
      <c r="J730" s="849"/>
    </row>
    <row r="731">
      <c r="B731" s="160"/>
      <c r="I731" s="849"/>
      <c r="J731" s="849"/>
    </row>
    <row r="732">
      <c r="B732" s="160"/>
      <c r="I732" s="849"/>
      <c r="J732" s="849"/>
    </row>
    <row r="733">
      <c r="B733" s="160"/>
      <c r="I733" s="849"/>
      <c r="J733" s="849"/>
    </row>
    <row r="734">
      <c r="B734" s="160"/>
      <c r="I734" s="849"/>
      <c r="J734" s="849"/>
    </row>
    <row r="735">
      <c r="B735" s="160"/>
      <c r="I735" s="849"/>
      <c r="J735" s="849"/>
    </row>
    <row r="736">
      <c r="B736" s="160"/>
      <c r="I736" s="849"/>
      <c r="J736" s="849"/>
    </row>
    <row r="737">
      <c r="B737" s="160"/>
      <c r="I737" s="849"/>
      <c r="J737" s="849"/>
    </row>
    <row r="738">
      <c r="B738" s="160"/>
      <c r="I738" s="849"/>
      <c r="J738" s="849"/>
    </row>
    <row r="739">
      <c r="B739" s="160"/>
      <c r="I739" s="849"/>
      <c r="J739" s="849"/>
    </row>
    <row r="740">
      <c r="B740" s="160"/>
      <c r="I740" s="849"/>
      <c r="J740" s="849"/>
    </row>
    <row r="741">
      <c r="B741" s="160"/>
      <c r="I741" s="849"/>
      <c r="J741" s="849"/>
    </row>
    <row r="742">
      <c r="B742" s="160"/>
      <c r="I742" s="849"/>
      <c r="J742" s="849"/>
    </row>
    <row r="743">
      <c r="B743" s="160"/>
      <c r="I743" s="849"/>
      <c r="J743" s="849"/>
    </row>
    <row r="744">
      <c r="B744" s="160"/>
      <c r="I744" s="849"/>
      <c r="J744" s="849"/>
    </row>
    <row r="745">
      <c r="B745" s="160"/>
      <c r="I745" s="849"/>
      <c r="J745" s="849"/>
    </row>
    <row r="746">
      <c r="B746" s="160"/>
      <c r="I746" s="849"/>
      <c r="J746" s="849"/>
    </row>
    <row r="747">
      <c r="B747" s="160"/>
      <c r="I747" s="849"/>
      <c r="J747" s="849"/>
    </row>
    <row r="748">
      <c r="B748" s="160"/>
      <c r="I748" s="849"/>
      <c r="J748" s="849"/>
    </row>
    <row r="749">
      <c r="B749" s="160"/>
      <c r="I749" s="849"/>
      <c r="J749" s="849"/>
    </row>
    <row r="750">
      <c r="B750" s="160"/>
      <c r="I750" s="849"/>
      <c r="J750" s="849"/>
    </row>
    <row r="751">
      <c r="B751" s="160"/>
      <c r="I751" s="849"/>
      <c r="J751" s="849"/>
    </row>
    <row r="752">
      <c r="B752" s="160"/>
      <c r="I752" s="849"/>
      <c r="J752" s="849"/>
    </row>
    <row r="753">
      <c r="B753" s="160"/>
      <c r="I753" s="849"/>
      <c r="J753" s="849"/>
    </row>
    <row r="754">
      <c r="B754" s="160"/>
      <c r="I754" s="849"/>
      <c r="J754" s="849"/>
    </row>
    <row r="755">
      <c r="B755" s="160"/>
      <c r="I755" s="849"/>
      <c r="J755" s="849"/>
    </row>
    <row r="756">
      <c r="B756" s="160"/>
      <c r="I756" s="849"/>
      <c r="J756" s="849"/>
    </row>
    <row r="757">
      <c r="B757" s="160"/>
      <c r="I757" s="849"/>
      <c r="J757" s="849"/>
    </row>
    <row r="758">
      <c r="B758" s="160"/>
      <c r="I758" s="849"/>
      <c r="J758" s="849"/>
    </row>
    <row r="759">
      <c r="B759" s="160"/>
      <c r="I759" s="849"/>
      <c r="J759" s="849"/>
    </row>
    <row r="760">
      <c r="B760" s="160"/>
      <c r="I760" s="849"/>
      <c r="J760" s="849"/>
    </row>
    <row r="761">
      <c r="B761" s="160"/>
      <c r="I761" s="849"/>
      <c r="J761" s="849"/>
    </row>
    <row r="762">
      <c r="B762" s="160"/>
      <c r="I762" s="849"/>
      <c r="J762" s="849"/>
    </row>
    <row r="763">
      <c r="B763" s="160"/>
      <c r="I763" s="849"/>
      <c r="J763" s="849"/>
    </row>
    <row r="764">
      <c r="B764" s="160"/>
      <c r="I764" s="849"/>
      <c r="J764" s="849"/>
    </row>
    <row r="765">
      <c r="B765" s="160"/>
      <c r="I765" s="849"/>
      <c r="J765" s="849"/>
    </row>
    <row r="766">
      <c r="B766" s="160"/>
      <c r="I766" s="849"/>
      <c r="J766" s="849"/>
    </row>
    <row r="767">
      <c r="B767" s="160"/>
      <c r="I767" s="849"/>
      <c r="J767" s="849"/>
    </row>
    <row r="768">
      <c r="B768" s="160"/>
      <c r="I768" s="849"/>
      <c r="J768" s="849"/>
    </row>
    <row r="769">
      <c r="B769" s="160"/>
      <c r="I769" s="849"/>
      <c r="J769" s="849"/>
    </row>
    <row r="770">
      <c r="B770" s="160"/>
      <c r="I770" s="849"/>
      <c r="J770" s="849"/>
    </row>
    <row r="771">
      <c r="B771" s="160"/>
      <c r="I771" s="849"/>
      <c r="J771" s="849"/>
    </row>
    <row r="772">
      <c r="B772" s="160"/>
      <c r="I772" s="849"/>
      <c r="J772" s="849"/>
    </row>
    <row r="773">
      <c r="B773" s="160"/>
      <c r="I773" s="849"/>
      <c r="J773" s="849"/>
    </row>
    <row r="774">
      <c r="B774" s="160"/>
      <c r="I774" s="849"/>
      <c r="J774" s="849"/>
    </row>
    <row r="775">
      <c r="B775" s="160"/>
      <c r="I775" s="849"/>
      <c r="J775" s="849"/>
    </row>
    <row r="776">
      <c r="B776" s="160"/>
      <c r="I776" s="849"/>
      <c r="J776" s="849"/>
    </row>
    <row r="777">
      <c r="B777" s="160"/>
      <c r="I777" s="849"/>
      <c r="J777" s="849"/>
    </row>
    <row r="778">
      <c r="B778" s="160"/>
      <c r="I778" s="849"/>
      <c r="J778" s="849"/>
    </row>
    <row r="779">
      <c r="B779" s="160"/>
      <c r="I779" s="849"/>
      <c r="J779" s="849"/>
    </row>
    <row r="780">
      <c r="B780" s="160"/>
      <c r="I780" s="849"/>
      <c r="J780" s="849"/>
    </row>
    <row r="781">
      <c r="B781" s="160"/>
      <c r="I781" s="849"/>
      <c r="J781" s="849"/>
    </row>
    <row r="782">
      <c r="B782" s="160"/>
      <c r="I782" s="849"/>
      <c r="J782" s="849"/>
    </row>
    <row r="783">
      <c r="B783" s="160"/>
      <c r="I783" s="849"/>
      <c r="J783" s="849"/>
    </row>
    <row r="784">
      <c r="B784" s="160"/>
      <c r="I784" s="849"/>
      <c r="J784" s="849"/>
    </row>
    <row r="785">
      <c r="B785" s="160"/>
      <c r="I785" s="849"/>
      <c r="J785" s="849"/>
    </row>
    <row r="786">
      <c r="B786" s="160"/>
      <c r="I786" s="849"/>
      <c r="J786" s="849"/>
    </row>
    <row r="787">
      <c r="B787" s="160"/>
      <c r="I787" s="849"/>
      <c r="J787" s="849"/>
    </row>
    <row r="788">
      <c r="B788" s="160"/>
      <c r="I788" s="849"/>
      <c r="J788" s="849"/>
    </row>
    <row r="789">
      <c r="B789" s="160"/>
      <c r="I789" s="849"/>
      <c r="J789" s="849"/>
    </row>
    <row r="790">
      <c r="B790" s="160"/>
      <c r="I790" s="849"/>
      <c r="J790" s="849"/>
    </row>
    <row r="791">
      <c r="B791" s="160"/>
      <c r="I791" s="849"/>
      <c r="J791" s="849"/>
    </row>
    <row r="792">
      <c r="B792" s="160"/>
      <c r="I792" s="849"/>
      <c r="J792" s="849"/>
    </row>
    <row r="793">
      <c r="B793" s="160"/>
      <c r="I793" s="849"/>
      <c r="J793" s="849"/>
    </row>
    <row r="794">
      <c r="B794" s="160"/>
      <c r="I794" s="849"/>
      <c r="J794" s="849"/>
    </row>
    <row r="795">
      <c r="B795" s="160"/>
      <c r="I795" s="849"/>
      <c r="J795" s="849"/>
    </row>
    <row r="796">
      <c r="B796" s="160"/>
      <c r="I796" s="849"/>
      <c r="J796" s="849"/>
    </row>
    <row r="797">
      <c r="B797" s="160"/>
      <c r="I797" s="849"/>
      <c r="J797" s="849"/>
    </row>
    <row r="798">
      <c r="B798" s="160"/>
      <c r="I798" s="849"/>
      <c r="J798" s="849"/>
    </row>
    <row r="799">
      <c r="B799" s="160"/>
      <c r="I799" s="849"/>
      <c r="J799" s="849"/>
    </row>
    <row r="800">
      <c r="B800" s="160"/>
      <c r="I800" s="849"/>
      <c r="J800" s="849"/>
    </row>
    <row r="801">
      <c r="B801" s="160"/>
      <c r="I801" s="849"/>
      <c r="J801" s="849"/>
    </row>
    <row r="802">
      <c r="B802" s="160"/>
      <c r="I802" s="849"/>
      <c r="J802" s="849"/>
    </row>
    <row r="803">
      <c r="B803" s="160"/>
      <c r="I803" s="849"/>
      <c r="J803" s="849"/>
    </row>
    <row r="804">
      <c r="B804" s="160"/>
      <c r="I804" s="849"/>
      <c r="J804" s="849"/>
    </row>
    <row r="805">
      <c r="B805" s="160"/>
      <c r="I805" s="849"/>
      <c r="J805" s="849"/>
    </row>
    <row r="806">
      <c r="B806" s="160"/>
      <c r="I806" s="849"/>
      <c r="J806" s="849"/>
    </row>
    <row r="807">
      <c r="B807" s="160"/>
      <c r="I807" s="849"/>
      <c r="J807" s="849"/>
    </row>
    <row r="808">
      <c r="B808" s="160"/>
      <c r="I808" s="849"/>
      <c r="J808" s="849"/>
    </row>
    <row r="809">
      <c r="B809" s="160"/>
      <c r="I809" s="849"/>
      <c r="J809" s="849"/>
    </row>
    <row r="810">
      <c r="B810" s="160"/>
      <c r="I810" s="849"/>
      <c r="J810" s="849"/>
    </row>
    <row r="811">
      <c r="B811" s="160"/>
      <c r="I811" s="849"/>
      <c r="J811" s="849"/>
    </row>
    <row r="812">
      <c r="B812" s="160"/>
      <c r="I812" s="849"/>
      <c r="J812" s="849"/>
    </row>
    <row r="813">
      <c r="B813" s="160"/>
      <c r="I813" s="849"/>
      <c r="J813" s="849"/>
    </row>
    <row r="814">
      <c r="B814" s="160"/>
      <c r="I814" s="849"/>
      <c r="J814" s="849"/>
    </row>
    <row r="815">
      <c r="B815" s="160"/>
      <c r="I815" s="849"/>
      <c r="J815" s="849"/>
    </row>
    <row r="816">
      <c r="B816" s="160"/>
      <c r="I816" s="849"/>
      <c r="J816" s="849"/>
    </row>
    <row r="817">
      <c r="B817" s="160"/>
      <c r="I817" s="849"/>
      <c r="J817" s="849"/>
    </row>
    <row r="818">
      <c r="B818" s="160"/>
      <c r="I818" s="849"/>
      <c r="J818" s="849"/>
    </row>
    <row r="819">
      <c r="B819" s="160"/>
      <c r="I819" s="849"/>
      <c r="J819" s="849"/>
    </row>
    <row r="820">
      <c r="B820" s="160"/>
      <c r="I820" s="849"/>
      <c r="J820" s="849"/>
    </row>
    <row r="821">
      <c r="B821" s="160"/>
      <c r="I821" s="849"/>
      <c r="J821" s="849"/>
    </row>
    <row r="822">
      <c r="B822" s="160"/>
      <c r="I822" s="849"/>
      <c r="J822" s="849"/>
    </row>
    <row r="823">
      <c r="B823" s="160"/>
      <c r="I823" s="849"/>
      <c r="J823" s="849"/>
    </row>
    <row r="824">
      <c r="B824" s="160"/>
      <c r="I824" s="849"/>
      <c r="J824" s="849"/>
    </row>
    <row r="825">
      <c r="B825" s="160"/>
      <c r="I825" s="849"/>
      <c r="J825" s="849"/>
    </row>
    <row r="826">
      <c r="B826" s="160"/>
      <c r="I826" s="849"/>
      <c r="J826" s="849"/>
    </row>
    <row r="827">
      <c r="B827" s="160"/>
      <c r="I827" s="849"/>
      <c r="J827" s="849"/>
    </row>
    <row r="828">
      <c r="B828" s="160"/>
      <c r="I828" s="849"/>
      <c r="J828" s="849"/>
    </row>
    <row r="829">
      <c r="B829" s="160"/>
      <c r="I829" s="849"/>
      <c r="J829" s="849"/>
    </row>
    <row r="830">
      <c r="B830" s="160"/>
      <c r="I830" s="849"/>
      <c r="J830" s="849"/>
    </row>
    <row r="831">
      <c r="B831" s="160"/>
      <c r="I831" s="849"/>
      <c r="J831" s="849"/>
    </row>
    <row r="832">
      <c r="B832" s="160"/>
      <c r="I832" s="849"/>
      <c r="J832" s="849"/>
    </row>
    <row r="833">
      <c r="B833" s="160"/>
      <c r="I833" s="849"/>
      <c r="J833" s="849"/>
    </row>
    <row r="834">
      <c r="B834" s="160"/>
      <c r="I834" s="849"/>
      <c r="J834" s="849"/>
    </row>
    <row r="835">
      <c r="B835" s="160"/>
      <c r="I835" s="849"/>
      <c r="J835" s="849"/>
    </row>
    <row r="836">
      <c r="B836" s="160"/>
      <c r="I836" s="849"/>
      <c r="J836" s="849"/>
    </row>
    <row r="837">
      <c r="B837" s="160"/>
      <c r="I837" s="849"/>
      <c r="J837" s="849"/>
    </row>
    <row r="838">
      <c r="B838" s="160"/>
      <c r="I838" s="849"/>
      <c r="J838" s="849"/>
    </row>
    <row r="839">
      <c r="B839" s="160"/>
      <c r="I839" s="849"/>
      <c r="J839" s="849"/>
    </row>
    <row r="840">
      <c r="B840" s="160"/>
      <c r="I840" s="849"/>
      <c r="J840" s="849"/>
    </row>
    <row r="841">
      <c r="B841" s="160"/>
      <c r="I841" s="849"/>
      <c r="J841" s="849"/>
    </row>
    <row r="842">
      <c r="B842" s="160"/>
      <c r="I842" s="849"/>
      <c r="J842" s="849"/>
    </row>
    <row r="843">
      <c r="B843" s="160"/>
      <c r="I843" s="849"/>
      <c r="J843" s="849"/>
    </row>
    <row r="844">
      <c r="B844" s="160"/>
      <c r="I844" s="849"/>
      <c r="J844" s="849"/>
    </row>
    <row r="845">
      <c r="B845" s="160"/>
      <c r="I845" s="849"/>
      <c r="J845" s="849"/>
    </row>
    <row r="846">
      <c r="B846" s="160"/>
      <c r="I846" s="849"/>
      <c r="J846" s="849"/>
    </row>
    <row r="847">
      <c r="B847" s="160"/>
      <c r="I847" s="849"/>
      <c r="J847" s="849"/>
    </row>
    <row r="848">
      <c r="B848" s="160"/>
      <c r="I848" s="849"/>
      <c r="J848" s="849"/>
    </row>
    <row r="849">
      <c r="B849" s="160"/>
      <c r="I849" s="849"/>
      <c r="J849" s="849"/>
    </row>
    <row r="850">
      <c r="B850" s="160"/>
      <c r="I850" s="849"/>
      <c r="J850" s="849"/>
    </row>
    <row r="851">
      <c r="B851" s="160"/>
      <c r="I851" s="849"/>
      <c r="J851" s="849"/>
    </row>
    <row r="852">
      <c r="B852" s="160"/>
      <c r="I852" s="849"/>
      <c r="J852" s="849"/>
    </row>
    <row r="853">
      <c r="B853" s="160"/>
      <c r="I853" s="849"/>
      <c r="J853" s="849"/>
    </row>
    <row r="854">
      <c r="B854" s="160"/>
      <c r="I854" s="849"/>
      <c r="J854" s="849"/>
    </row>
    <row r="855">
      <c r="B855" s="160"/>
      <c r="I855" s="849"/>
      <c r="J855" s="849"/>
    </row>
    <row r="856">
      <c r="B856" s="160"/>
      <c r="I856" s="849"/>
      <c r="J856" s="849"/>
    </row>
    <row r="857">
      <c r="B857" s="160"/>
      <c r="I857" s="849"/>
      <c r="J857" s="849"/>
    </row>
    <row r="858">
      <c r="B858" s="160"/>
      <c r="I858" s="849"/>
      <c r="J858" s="849"/>
    </row>
    <row r="859">
      <c r="B859" s="160"/>
      <c r="I859" s="849"/>
      <c r="J859" s="849"/>
    </row>
    <row r="860">
      <c r="B860" s="160"/>
      <c r="I860" s="849"/>
      <c r="J860" s="849"/>
    </row>
    <row r="861">
      <c r="B861" s="160"/>
      <c r="I861" s="849"/>
      <c r="J861" s="849"/>
    </row>
    <row r="862">
      <c r="B862" s="160"/>
      <c r="I862" s="849"/>
      <c r="J862" s="849"/>
    </row>
    <row r="863">
      <c r="B863" s="160"/>
      <c r="I863" s="849"/>
      <c r="J863" s="849"/>
    </row>
    <row r="864">
      <c r="B864" s="160"/>
      <c r="I864" s="849"/>
      <c r="J864" s="849"/>
    </row>
    <row r="865">
      <c r="B865" s="160"/>
      <c r="I865" s="849"/>
      <c r="J865" s="849"/>
    </row>
    <row r="866">
      <c r="B866" s="160"/>
      <c r="I866" s="849"/>
      <c r="J866" s="849"/>
    </row>
    <row r="867">
      <c r="B867" s="160"/>
      <c r="I867" s="849"/>
      <c r="J867" s="849"/>
    </row>
    <row r="868">
      <c r="B868" s="160"/>
      <c r="I868" s="849"/>
      <c r="J868" s="849"/>
    </row>
    <row r="869">
      <c r="B869" s="160"/>
      <c r="I869" s="849"/>
      <c r="J869" s="849"/>
    </row>
    <row r="870">
      <c r="B870" s="160"/>
      <c r="I870" s="849"/>
      <c r="J870" s="849"/>
    </row>
    <row r="871">
      <c r="B871" s="160"/>
      <c r="I871" s="849"/>
      <c r="J871" s="849"/>
    </row>
    <row r="872">
      <c r="B872" s="160"/>
      <c r="I872" s="849"/>
      <c r="J872" s="849"/>
    </row>
    <row r="873">
      <c r="B873" s="160"/>
      <c r="I873" s="849"/>
      <c r="J873" s="849"/>
    </row>
    <row r="874">
      <c r="B874" s="160"/>
      <c r="I874" s="849"/>
      <c r="J874" s="849"/>
    </row>
    <row r="875">
      <c r="B875" s="160"/>
      <c r="I875" s="849"/>
      <c r="J875" s="849"/>
    </row>
    <row r="876">
      <c r="B876" s="160"/>
      <c r="I876" s="849"/>
      <c r="J876" s="849"/>
    </row>
    <row r="877">
      <c r="B877" s="160"/>
      <c r="I877" s="849"/>
      <c r="J877" s="849"/>
    </row>
    <row r="878">
      <c r="B878" s="160"/>
      <c r="I878" s="849"/>
      <c r="J878" s="849"/>
    </row>
    <row r="879">
      <c r="B879" s="160"/>
      <c r="I879" s="849"/>
      <c r="J879" s="849"/>
    </row>
    <row r="880">
      <c r="B880" s="160"/>
      <c r="I880" s="849"/>
      <c r="J880" s="849"/>
    </row>
    <row r="881">
      <c r="B881" s="160"/>
      <c r="I881" s="849"/>
      <c r="J881" s="849"/>
    </row>
    <row r="882">
      <c r="B882" s="160"/>
      <c r="I882" s="849"/>
      <c r="J882" s="849"/>
    </row>
    <row r="883">
      <c r="B883" s="160"/>
      <c r="I883" s="849"/>
      <c r="J883" s="849"/>
    </row>
    <row r="884">
      <c r="B884" s="160"/>
      <c r="I884" s="849"/>
      <c r="J884" s="849"/>
    </row>
    <row r="885">
      <c r="B885" s="160"/>
      <c r="I885" s="849"/>
      <c r="J885" s="849"/>
    </row>
    <row r="886">
      <c r="B886" s="160"/>
      <c r="I886" s="849"/>
      <c r="J886" s="849"/>
    </row>
    <row r="887">
      <c r="B887" s="160"/>
      <c r="I887" s="849"/>
      <c r="J887" s="849"/>
    </row>
    <row r="888">
      <c r="B888" s="160"/>
      <c r="I888" s="849"/>
      <c r="J888" s="849"/>
    </row>
    <row r="889">
      <c r="B889" s="160"/>
      <c r="I889" s="849"/>
      <c r="J889" s="849"/>
    </row>
    <row r="890">
      <c r="B890" s="160"/>
      <c r="I890" s="849"/>
      <c r="J890" s="849"/>
    </row>
    <row r="891">
      <c r="B891" s="160"/>
      <c r="I891" s="849"/>
      <c r="J891" s="849"/>
    </row>
    <row r="892">
      <c r="B892" s="160"/>
      <c r="I892" s="849"/>
      <c r="J892" s="849"/>
    </row>
    <row r="893">
      <c r="B893" s="160"/>
      <c r="I893" s="849"/>
      <c r="J893" s="849"/>
    </row>
    <row r="894">
      <c r="B894" s="160"/>
      <c r="I894" s="849"/>
      <c r="J894" s="849"/>
    </row>
    <row r="895">
      <c r="B895" s="160"/>
      <c r="I895" s="849"/>
      <c r="J895" s="849"/>
    </row>
    <row r="896">
      <c r="B896" s="160"/>
      <c r="I896" s="849"/>
      <c r="J896" s="849"/>
    </row>
    <row r="897">
      <c r="B897" s="160"/>
      <c r="I897" s="849"/>
      <c r="J897" s="849"/>
    </row>
    <row r="898">
      <c r="B898" s="160"/>
      <c r="I898" s="849"/>
      <c r="J898" s="849"/>
    </row>
    <row r="899">
      <c r="B899" s="160"/>
      <c r="I899" s="849"/>
      <c r="J899" s="849"/>
    </row>
    <row r="900">
      <c r="B900" s="160"/>
      <c r="I900" s="849"/>
      <c r="J900" s="849"/>
    </row>
    <row r="901">
      <c r="B901" s="160"/>
      <c r="I901" s="849"/>
      <c r="J901" s="849"/>
    </row>
    <row r="902">
      <c r="B902" s="160"/>
      <c r="I902" s="849"/>
      <c r="J902" s="849"/>
    </row>
    <row r="903">
      <c r="B903" s="160"/>
      <c r="I903" s="849"/>
      <c r="J903" s="849"/>
    </row>
    <row r="904">
      <c r="B904" s="160"/>
      <c r="I904" s="849"/>
      <c r="J904" s="849"/>
    </row>
    <row r="905">
      <c r="B905" s="160"/>
      <c r="I905" s="849"/>
      <c r="J905" s="849"/>
    </row>
    <row r="906">
      <c r="B906" s="160"/>
      <c r="I906" s="849"/>
      <c r="J906" s="849"/>
    </row>
    <row r="907">
      <c r="B907" s="160"/>
      <c r="I907" s="849"/>
      <c r="J907" s="849"/>
    </row>
    <row r="908">
      <c r="B908" s="160"/>
      <c r="I908" s="849"/>
      <c r="J908" s="849"/>
    </row>
    <row r="909">
      <c r="B909" s="160"/>
      <c r="I909" s="849"/>
      <c r="J909" s="849"/>
    </row>
    <row r="910">
      <c r="B910" s="160"/>
      <c r="I910" s="849"/>
      <c r="J910" s="849"/>
    </row>
    <row r="911">
      <c r="B911" s="160"/>
      <c r="I911" s="849"/>
      <c r="J911" s="849"/>
    </row>
    <row r="912">
      <c r="B912" s="160"/>
      <c r="I912" s="849"/>
      <c r="J912" s="849"/>
    </row>
    <row r="913">
      <c r="B913" s="160"/>
      <c r="I913" s="849"/>
      <c r="J913" s="849"/>
    </row>
    <row r="914">
      <c r="B914" s="160"/>
      <c r="I914" s="849"/>
      <c r="J914" s="849"/>
    </row>
    <row r="915">
      <c r="B915" s="160"/>
      <c r="I915" s="849"/>
      <c r="J915" s="849"/>
    </row>
    <row r="916">
      <c r="B916" s="160"/>
      <c r="I916" s="849"/>
      <c r="J916" s="849"/>
    </row>
    <row r="917">
      <c r="B917" s="160"/>
      <c r="I917" s="849"/>
      <c r="J917" s="849"/>
    </row>
    <row r="918">
      <c r="B918" s="160"/>
      <c r="I918" s="849"/>
      <c r="J918" s="849"/>
    </row>
    <row r="919">
      <c r="B919" s="160"/>
      <c r="I919" s="849"/>
      <c r="J919" s="849"/>
    </row>
    <row r="920">
      <c r="B920" s="160"/>
      <c r="I920" s="849"/>
      <c r="J920" s="849"/>
    </row>
    <row r="921">
      <c r="B921" s="160"/>
      <c r="I921" s="849"/>
      <c r="J921" s="849"/>
    </row>
    <row r="922">
      <c r="B922" s="160"/>
      <c r="I922" s="849"/>
      <c r="J922" s="849"/>
    </row>
    <row r="923">
      <c r="B923" s="160"/>
      <c r="I923" s="849"/>
      <c r="J923" s="849"/>
    </row>
    <row r="924">
      <c r="B924" s="160"/>
      <c r="I924" s="849"/>
      <c r="J924" s="849"/>
    </row>
    <row r="925">
      <c r="B925" s="160"/>
      <c r="I925" s="849"/>
      <c r="J925" s="849"/>
    </row>
    <row r="926">
      <c r="B926" s="160"/>
      <c r="I926" s="849"/>
      <c r="J926" s="849"/>
    </row>
    <row r="927">
      <c r="B927" s="160"/>
      <c r="I927" s="849"/>
      <c r="J927" s="849"/>
    </row>
    <row r="928">
      <c r="B928" s="160"/>
      <c r="I928" s="849"/>
      <c r="J928" s="849"/>
    </row>
    <row r="929">
      <c r="B929" s="160"/>
      <c r="I929" s="849"/>
      <c r="J929" s="849"/>
    </row>
    <row r="930">
      <c r="B930" s="160"/>
      <c r="I930" s="849"/>
      <c r="J930" s="849"/>
    </row>
    <row r="931">
      <c r="B931" s="160"/>
      <c r="I931" s="849"/>
      <c r="J931" s="849"/>
    </row>
    <row r="932">
      <c r="B932" s="160"/>
      <c r="I932" s="849"/>
      <c r="J932" s="849"/>
    </row>
    <row r="933">
      <c r="B933" s="160"/>
      <c r="I933" s="849"/>
      <c r="J933" s="849"/>
    </row>
    <row r="934">
      <c r="B934" s="160"/>
      <c r="I934" s="849"/>
      <c r="J934" s="849"/>
    </row>
    <row r="935">
      <c r="B935" s="160"/>
      <c r="I935" s="849"/>
      <c r="J935" s="849"/>
    </row>
    <row r="936">
      <c r="B936" s="160"/>
      <c r="I936" s="849"/>
      <c r="J936" s="849"/>
    </row>
    <row r="937">
      <c r="B937" s="160"/>
      <c r="I937" s="849"/>
      <c r="J937" s="849"/>
    </row>
    <row r="938">
      <c r="B938" s="160"/>
      <c r="I938" s="849"/>
      <c r="J938" s="849"/>
    </row>
    <row r="939">
      <c r="B939" s="160"/>
      <c r="I939" s="849"/>
      <c r="J939" s="849"/>
    </row>
    <row r="940">
      <c r="B940" s="160"/>
      <c r="I940" s="849"/>
      <c r="J940" s="849"/>
    </row>
    <row r="941">
      <c r="B941" s="160"/>
      <c r="I941" s="849"/>
      <c r="J941" s="849"/>
    </row>
    <row r="942">
      <c r="B942" s="160"/>
      <c r="I942" s="849"/>
      <c r="J942" s="849"/>
    </row>
    <row r="943">
      <c r="B943" s="160"/>
      <c r="I943" s="849"/>
      <c r="J943" s="849"/>
    </row>
    <row r="944">
      <c r="B944" s="160"/>
      <c r="I944" s="849"/>
      <c r="J944" s="849"/>
    </row>
    <row r="945">
      <c r="B945" s="160"/>
      <c r="I945" s="849"/>
      <c r="J945" s="849"/>
    </row>
    <row r="946">
      <c r="B946" s="160"/>
      <c r="I946" s="849"/>
      <c r="J946" s="849"/>
    </row>
    <row r="947">
      <c r="B947" s="160"/>
      <c r="I947" s="849"/>
      <c r="J947" s="849"/>
    </row>
    <row r="948">
      <c r="B948" s="160"/>
      <c r="I948" s="849"/>
      <c r="J948" s="849"/>
    </row>
    <row r="949">
      <c r="B949" s="160"/>
      <c r="I949" s="849"/>
      <c r="J949" s="849"/>
    </row>
    <row r="950">
      <c r="B950" s="160"/>
      <c r="I950" s="849"/>
      <c r="J950" s="849"/>
    </row>
    <row r="951">
      <c r="B951" s="160"/>
      <c r="I951" s="849"/>
      <c r="J951" s="849"/>
    </row>
    <row r="952">
      <c r="B952" s="160"/>
      <c r="I952" s="849"/>
      <c r="J952" s="849"/>
    </row>
    <row r="953">
      <c r="B953" s="160"/>
      <c r="I953" s="849"/>
      <c r="J953" s="849"/>
    </row>
    <row r="954">
      <c r="B954" s="160"/>
      <c r="I954" s="849"/>
      <c r="J954" s="849"/>
    </row>
    <row r="955">
      <c r="B955" s="160"/>
      <c r="I955" s="849"/>
      <c r="J955" s="849"/>
    </row>
    <row r="956">
      <c r="B956" s="160"/>
      <c r="I956" s="849"/>
      <c r="J956" s="849"/>
    </row>
    <row r="957">
      <c r="B957" s="160"/>
      <c r="I957" s="849"/>
      <c r="J957" s="849"/>
    </row>
    <row r="958">
      <c r="B958" s="160"/>
      <c r="I958" s="849"/>
      <c r="J958" s="849"/>
    </row>
    <row r="959">
      <c r="B959" s="160"/>
      <c r="I959" s="849"/>
      <c r="J959" s="849"/>
    </row>
    <row r="960">
      <c r="B960" s="160"/>
      <c r="I960" s="849"/>
      <c r="J960" s="849"/>
    </row>
    <row r="961">
      <c r="B961" s="160"/>
      <c r="I961" s="849"/>
      <c r="J961" s="849"/>
    </row>
    <row r="962">
      <c r="B962" s="160"/>
      <c r="I962" s="849"/>
      <c r="J962" s="849"/>
    </row>
    <row r="963">
      <c r="B963" s="160"/>
      <c r="I963" s="849"/>
      <c r="J963" s="849"/>
    </row>
    <row r="964">
      <c r="B964" s="160"/>
      <c r="I964" s="849"/>
      <c r="J964" s="849"/>
    </row>
    <row r="965">
      <c r="B965" s="160"/>
      <c r="I965" s="849"/>
      <c r="J965" s="849"/>
    </row>
    <row r="966">
      <c r="B966" s="160"/>
      <c r="I966" s="849"/>
      <c r="J966" s="849"/>
    </row>
    <row r="967">
      <c r="B967" s="160"/>
      <c r="I967" s="849"/>
      <c r="J967" s="849"/>
    </row>
    <row r="968">
      <c r="B968" s="160"/>
      <c r="I968" s="849"/>
      <c r="J968" s="849"/>
    </row>
    <row r="969">
      <c r="B969" s="160"/>
      <c r="I969" s="849"/>
      <c r="J969" s="849"/>
    </row>
    <row r="970">
      <c r="B970" s="160"/>
      <c r="I970" s="849"/>
      <c r="J970" s="849"/>
    </row>
    <row r="971">
      <c r="B971" s="160"/>
      <c r="I971" s="849"/>
      <c r="J971" s="849"/>
    </row>
    <row r="972">
      <c r="B972" s="160"/>
      <c r="I972" s="849"/>
      <c r="J972" s="849"/>
    </row>
  </sheetData>
  <mergeCells count="55">
    <mergeCell ref="H111:H116"/>
    <mergeCell ref="H117:H123"/>
    <mergeCell ref="H124:H130"/>
    <mergeCell ref="H131:H138"/>
    <mergeCell ref="H139:H145"/>
    <mergeCell ref="H146:H153"/>
    <mergeCell ref="H154:H160"/>
    <mergeCell ref="H161:H167"/>
    <mergeCell ref="H168:H174"/>
    <mergeCell ref="H176:H182"/>
    <mergeCell ref="H183:H188"/>
    <mergeCell ref="H189:H196"/>
    <mergeCell ref="H197:H203"/>
    <mergeCell ref="H204:H210"/>
    <mergeCell ref="B1:H1"/>
    <mergeCell ref="B4:B16"/>
    <mergeCell ref="H4:H9"/>
    <mergeCell ref="C17:C20"/>
    <mergeCell ref="D17:D20"/>
    <mergeCell ref="E17:E20"/>
    <mergeCell ref="H23:H27"/>
    <mergeCell ref="H11:H16"/>
    <mergeCell ref="H17:H21"/>
    <mergeCell ref="H28:H33"/>
    <mergeCell ref="H34:H39"/>
    <mergeCell ref="H40:H46"/>
    <mergeCell ref="H47:H52"/>
    <mergeCell ref="H53:H59"/>
    <mergeCell ref="B111:B123"/>
    <mergeCell ref="C111:C112"/>
    <mergeCell ref="F111:F112"/>
    <mergeCell ref="H60:H65"/>
    <mergeCell ref="H66:H73"/>
    <mergeCell ref="H74:H81"/>
    <mergeCell ref="H82:H89"/>
    <mergeCell ref="H90:H97"/>
    <mergeCell ref="H98:H103"/>
    <mergeCell ref="H104:H110"/>
    <mergeCell ref="B124:B138"/>
    <mergeCell ref="B139:B153"/>
    <mergeCell ref="B154:B167"/>
    <mergeCell ref="B168:B182"/>
    <mergeCell ref="B183:B196"/>
    <mergeCell ref="B197:B210"/>
    <mergeCell ref="B17:B27"/>
    <mergeCell ref="B28:B39"/>
    <mergeCell ref="B40:B52"/>
    <mergeCell ref="B53:B65"/>
    <mergeCell ref="B66:B81"/>
    <mergeCell ref="B82:B97"/>
    <mergeCell ref="B98:B110"/>
    <mergeCell ref="F214:H214"/>
    <mergeCell ref="F215:H215"/>
    <mergeCell ref="F216:H216"/>
    <mergeCell ref="F217:H2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35.75"/>
    <col customWidth="1" min="3" max="3" width="13.13"/>
    <col customWidth="1" min="4" max="4" width="39.0"/>
    <col customWidth="1" min="5" max="5" width="19.5"/>
    <col customWidth="1" min="6" max="6" width="18.75"/>
    <col customWidth="1" min="7" max="7" width="14.63"/>
    <col customWidth="1" min="8" max="8" width="18.75"/>
    <col customWidth="1" min="9" max="9" width="19.25"/>
    <col customWidth="1" min="10" max="25" width="8.63"/>
  </cols>
  <sheetData>
    <row r="1" ht="14.25" customHeight="1">
      <c r="A1" s="947" t="s">
        <v>629</v>
      </c>
      <c r="H1" s="849"/>
      <c r="I1" s="849"/>
    </row>
    <row r="2" ht="14.25" customHeight="1">
      <c r="A2" s="948" t="s">
        <v>1</v>
      </c>
      <c r="B2" s="851" t="s">
        <v>2</v>
      </c>
      <c r="C2" s="852" t="s">
        <v>3</v>
      </c>
      <c r="D2" s="851" t="s">
        <v>7</v>
      </c>
      <c r="E2" s="853" t="s">
        <v>8</v>
      </c>
      <c r="F2" s="854" t="s">
        <v>9</v>
      </c>
      <c r="G2" s="949" t="s">
        <v>512</v>
      </c>
      <c r="H2" s="950" t="s">
        <v>11</v>
      </c>
      <c r="I2" s="951" t="s">
        <v>13</v>
      </c>
    </row>
    <row r="3" ht="14.25" customHeight="1">
      <c r="A3" s="316">
        <v>45793.0</v>
      </c>
      <c r="B3" s="666">
        <v>53104.0</v>
      </c>
      <c r="C3" s="653">
        <v>4.0</v>
      </c>
      <c r="D3" s="666" t="s">
        <v>525</v>
      </c>
      <c r="E3" s="656">
        <v>154.0</v>
      </c>
      <c r="F3" s="910">
        <v>-635.17</v>
      </c>
      <c r="G3" s="899">
        <v>1.0</v>
      </c>
      <c r="H3" s="860"/>
      <c r="I3" s="860"/>
    </row>
    <row r="4" ht="14.25" customHeight="1">
      <c r="A4" s="185"/>
      <c r="B4" s="626">
        <v>53808.0</v>
      </c>
      <c r="C4" s="622">
        <v>3.0</v>
      </c>
      <c r="D4" s="626" t="s">
        <v>518</v>
      </c>
      <c r="E4" s="627">
        <v>77.0</v>
      </c>
      <c r="F4" s="912">
        <f t="shared" ref="F4:F8" si="1">F3+E3</f>
        <v>-481.17</v>
      </c>
      <c r="G4" s="283"/>
      <c r="H4" s="863"/>
      <c r="I4" s="863"/>
    </row>
    <row r="5" ht="14.25" customHeight="1">
      <c r="A5" s="185"/>
      <c r="B5" s="626">
        <v>52535.0</v>
      </c>
      <c r="C5" s="622">
        <v>4.0</v>
      </c>
      <c r="D5" s="626" t="s">
        <v>549</v>
      </c>
      <c r="E5" s="627">
        <v>300.0</v>
      </c>
      <c r="F5" s="912">
        <f t="shared" si="1"/>
        <v>-404.17</v>
      </c>
      <c r="G5" s="283"/>
      <c r="H5" s="863"/>
      <c r="I5" s="863"/>
    </row>
    <row r="6" ht="14.25" customHeight="1">
      <c r="A6" s="185"/>
      <c r="B6" s="626">
        <v>51007.0</v>
      </c>
      <c r="C6" s="622">
        <v>2.0</v>
      </c>
      <c r="D6" s="626" t="s">
        <v>527</v>
      </c>
      <c r="E6" s="627">
        <v>77.0</v>
      </c>
      <c r="F6" s="912">
        <f t="shared" si="1"/>
        <v>-104.17</v>
      </c>
      <c r="G6" s="283"/>
      <c r="H6" s="863"/>
      <c r="I6" s="863"/>
    </row>
    <row r="7" ht="14.25" customHeight="1">
      <c r="A7" s="185"/>
      <c r="B7" s="626">
        <v>47188.0</v>
      </c>
      <c r="C7" s="622">
        <v>4.0</v>
      </c>
      <c r="D7" s="626" t="s">
        <v>554</v>
      </c>
      <c r="E7" s="627">
        <v>206.0</v>
      </c>
      <c r="F7" s="912">
        <f t="shared" si="1"/>
        <v>-27.17</v>
      </c>
      <c r="G7" s="283"/>
      <c r="H7" s="863"/>
      <c r="I7" s="863"/>
    </row>
    <row r="8" ht="14.25" customHeight="1">
      <c r="A8" s="185"/>
      <c r="B8" s="644"/>
      <c r="C8" s="642"/>
      <c r="D8" s="644"/>
      <c r="E8" s="645">
        <f>SUM(E3:E7)</f>
        <v>814</v>
      </c>
      <c r="F8" s="913">
        <f t="shared" si="1"/>
        <v>178.83</v>
      </c>
      <c r="G8" s="283"/>
      <c r="H8" s="866">
        <v>814.0</v>
      </c>
      <c r="I8" s="863"/>
    </row>
    <row r="9" ht="14.25" customHeight="1">
      <c r="A9" s="185"/>
      <c r="B9" s="644"/>
      <c r="C9" s="642"/>
      <c r="D9" s="644"/>
      <c r="E9" s="672"/>
      <c r="F9" s="912"/>
      <c r="G9" s="911">
        <v>2.0</v>
      </c>
      <c r="H9" s="863"/>
      <c r="I9" s="863"/>
    </row>
    <row r="10" ht="14.25" customHeight="1">
      <c r="A10" s="185"/>
      <c r="B10" s="626">
        <v>49217.0</v>
      </c>
      <c r="C10" s="622">
        <v>4.0</v>
      </c>
      <c r="D10" s="626" t="s">
        <v>677</v>
      </c>
      <c r="E10" s="627">
        <v>310.0</v>
      </c>
      <c r="F10" s="858">
        <v>-635.17</v>
      </c>
      <c r="G10" s="283"/>
      <c r="H10" s="863"/>
      <c r="I10" s="863"/>
    </row>
    <row r="11" ht="14.25" customHeight="1">
      <c r="A11" s="185"/>
      <c r="B11" s="626" t="s">
        <v>678</v>
      </c>
      <c r="C11" s="622">
        <v>4.0</v>
      </c>
      <c r="D11" s="626" t="s">
        <v>527</v>
      </c>
      <c r="E11" s="627">
        <v>154.0</v>
      </c>
      <c r="F11" s="912">
        <f t="shared" ref="F11:F14" si="2">F10+E10</f>
        <v>-325.17</v>
      </c>
      <c r="G11" s="283"/>
      <c r="H11" s="863"/>
      <c r="I11" s="863"/>
    </row>
    <row r="12" ht="14.25" customHeight="1">
      <c r="A12" s="185"/>
      <c r="B12" s="626" t="s">
        <v>679</v>
      </c>
      <c r="C12" s="622">
        <v>4.0</v>
      </c>
      <c r="D12" s="626" t="s">
        <v>525</v>
      </c>
      <c r="E12" s="627">
        <v>154.0</v>
      </c>
      <c r="F12" s="912">
        <f t="shared" si="2"/>
        <v>-171.17</v>
      </c>
      <c r="G12" s="283"/>
      <c r="H12" s="863"/>
      <c r="I12" s="863"/>
    </row>
    <row r="13" ht="14.25" customHeight="1">
      <c r="A13" s="185"/>
      <c r="B13" s="626">
        <v>50704.0</v>
      </c>
      <c r="C13" s="622">
        <v>2.0</v>
      </c>
      <c r="D13" s="626" t="s">
        <v>527</v>
      </c>
      <c r="E13" s="627">
        <v>77.0</v>
      </c>
      <c r="F13" s="912">
        <f t="shared" si="2"/>
        <v>-17.17</v>
      </c>
      <c r="G13" s="283"/>
      <c r="H13" s="863"/>
      <c r="I13" s="863"/>
    </row>
    <row r="14" ht="14.25" customHeight="1">
      <c r="A14" s="185"/>
      <c r="B14" s="626"/>
      <c r="C14" s="622"/>
      <c r="D14" s="626"/>
      <c r="E14" s="658">
        <f>SUM(E10:E13)</f>
        <v>695</v>
      </c>
      <c r="F14" s="913">
        <f t="shared" si="2"/>
        <v>59.83</v>
      </c>
      <c r="G14" s="283"/>
      <c r="H14" s="863"/>
      <c r="I14" s="866">
        <v>695.0</v>
      </c>
    </row>
    <row r="15" ht="14.25" customHeight="1">
      <c r="A15" s="185"/>
      <c r="B15" s="626"/>
      <c r="C15" s="642"/>
      <c r="D15" s="644"/>
      <c r="E15" s="645"/>
      <c r="F15" s="900"/>
      <c r="G15" s="283"/>
      <c r="H15" s="863"/>
      <c r="I15" s="863"/>
    </row>
    <row r="16" ht="14.25" customHeight="1">
      <c r="A16" s="200"/>
      <c r="B16" s="876"/>
      <c r="C16" s="902"/>
      <c r="D16" s="876"/>
      <c r="E16" s="903"/>
      <c r="F16" s="922"/>
      <c r="G16" s="287"/>
      <c r="H16" s="863"/>
      <c r="I16" s="863"/>
    </row>
    <row r="17" ht="14.25" customHeight="1">
      <c r="A17" s="316">
        <v>45794.0</v>
      </c>
      <c r="B17" s="666" t="s">
        <v>680</v>
      </c>
      <c r="C17" s="653">
        <v>5.0</v>
      </c>
      <c r="D17" s="666" t="s">
        <v>656</v>
      </c>
      <c r="E17" s="765">
        <v>793.0</v>
      </c>
      <c r="F17" s="910">
        <v>-635.17</v>
      </c>
      <c r="G17" s="899">
        <v>1.0</v>
      </c>
      <c r="H17" s="863"/>
      <c r="I17" s="863"/>
    </row>
    <row r="18" ht="14.25" customHeight="1">
      <c r="A18" s="185"/>
      <c r="B18" s="626"/>
      <c r="C18" s="622">
        <v>2.0</v>
      </c>
      <c r="D18" s="626" t="s">
        <v>681</v>
      </c>
      <c r="E18" s="627"/>
      <c r="F18" s="913">
        <f>F17+E17</f>
        <v>157.83</v>
      </c>
      <c r="G18" s="283"/>
      <c r="H18" s="863">
        <f>H8+E17</f>
        <v>1607</v>
      </c>
      <c r="I18" s="863"/>
    </row>
    <row r="19" ht="14.25" customHeight="1">
      <c r="A19" s="185"/>
      <c r="B19" s="626"/>
      <c r="C19" s="622">
        <v>2.0</v>
      </c>
      <c r="D19" s="626" t="s">
        <v>682</v>
      </c>
      <c r="E19" s="658"/>
      <c r="F19" s="912"/>
      <c r="G19" s="283"/>
      <c r="H19" s="863"/>
      <c r="I19" s="863"/>
    </row>
    <row r="20" ht="14.25" customHeight="1">
      <c r="A20" s="185"/>
      <c r="B20" s="626"/>
      <c r="C20" s="622"/>
      <c r="D20" s="626"/>
      <c r="E20" s="658"/>
      <c r="F20" s="912"/>
      <c r="G20" s="283"/>
      <c r="H20" s="863"/>
      <c r="I20" s="863"/>
    </row>
    <row r="21" ht="14.25" customHeight="1">
      <c r="A21" s="185"/>
      <c r="B21" s="644"/>
      <c r="C21" s="642"/>
      <c r="D21" s="644"/>
      <c r="E21" s="672"/>
      <c r="F21" s="912"/>
      <c r="G21" s="283"/>
      <c r="H21" s="863"/>
      <c r="I21" s="863"/>
    </row>
    <row r="22" ht="14.25" customHeight="1">
      <c r="A22" s="185"/>
      <c r="B22" s="644"/>
      <c r="C22" s="642"/>
      <c r="D22" s="644"/>
      <c r="E22" s="672"/>
      <c r="F22" s="912"/>
      <c r="G22" s="283"/>
      <c r="H22" s="863"/>
      <c r="I22" s="863"/>
    </row>
    <row r="23" ht="14.25" customHeight="1">
      <c r="A23" s="185"/>
      <c r="B23" s="626" t="s">
        <v>683</v>
      </c>
      <c r="C23" s="622">
        <v>7.0</v>
      </c>
      <c r="D23" s="626" t="s">
        <v>525</v>
      </c>
      <c r="E23" s="627">
        <v>231.0</v>
      </c>
      <c r="F23" s="858">
        <v>-635.17</v>
      </c>
      <c r="G23" s="911">
        <v>2.0</v>
      </c>
      <c r="H23" s="863"/>
      <c r="I23" s="863"/>
    </row>
    <row r="24" ht="14.25" customHeight="1">
      <c r="A24" s="185"/>
      <c r="B24" s="626">
        <v>53019.0</v>
      </c>
      <c r="C24" s="622">
        <v>3.0</v>
      </c>
      <c r="D24" s="626" t="s">
        <v>359</v>
      </c>
      <c r="E24" s="627">
        <v>103.0</v>
      </c>
      <c r="F24" s="912">
        <f t="shared" ref="F24:F27" si="3">F23+E23</f>
        <v>-404.17</v>
      </c>
      <c r="G24" s="283"/>
      <c r="H24" s="863"/>
      <c r="I24" s="863"/>
    </row>
    <row r="25" ht="14.25" customHeight="1">
      <c r="A25" s="185"/>
      <c r="B25" s="626">
        <v>43726.0</v>
      </c>
      <c r="C25" s="622">
        <v>5.0</v>
      </c>
      <c r="D25" s="626" t="s">
        <v>652</v>
      </c>
      <c r="E25" s="627">
        <v>310.0</v>
      </c>
      <c r="F25" s="912">
        <f t="shared" si="3"/>
        <v>-301.17</v>
      </c>
      <c r="G25" s="283"/>
      <c r="H25" s="863"/>
      <c r="I25" s="863"/>
    </row>
    <row r="26" ht="14.25" customHeight="1">
      <c r="A26" s="185"/>
      <c r="B26" s="626">
        <v>50765.0</v>
      </c>
      <c r="C26" s="622">
        <v>3.0</v>
      </c>
      <c r="D26" s="626" t="s">
        <v>527</v>
      </c>
      <c r="E26" s="627">
        <v>77.0</v>
      </c>
      <c r="F26" s="912">
        <f t="shared" si="3"/>
        <v>8.83</v>
      </c>
      <c r="G26" s="283"/>
      <c r="H26" s="863"/>
      <c r="I26" s="863"/>
    </row>
    <row r="27" ht="14.25" customHeight="1">
      <c r="A27" s="185"/>
      <c r="B27" s="626"/>
      <c r="C27" s="622"/>
      <c r="D27" s="626"/>
      <c r="E27" s="658">
        <f>SUM(E23:E26)</f>
        <v>721</v>
      </c>
      <c r="F27" s="913">
        <f t="shared" si="3"/>
        <v>85.83</v>
      </c>
      <c r="G27" s="283"/>
      <c r="H27" s="863"/>
      <c r="I27" s="863">
        <f>695+721</f>
        <v>1416</v>
      </c>
    </row>
    <row r="28" ht="14.25" customHeight="1">
      <c r="A28" s="185"/>
      <c r="B28" s="626"/>
      <c r="C28" s="642"/>
      <c r="D28" s="644"/>
      <c r="E28" s="645"/>
      <c r="F28" s="900"/>
      <c r="G28" s="283"/>
      <c r="H28" s="863"/>
      <c r="I28" s="863"/>
    </row>
    <row r="29" ht="14.25" customHeight="1">
      <c r="A29" s="200"/>
      <c r="B29" s="876"/>
      <c r="C29" s="902"/>
      <c r="D29" s="876"/>
      <c r="E29" s="903"/>
      <c r="F29" s="922"/>
      <c r="G29" s="287"/>
      <c r="H29" s="863"/>
      <c r="I29" s="863"/>
    </row>
    <row r="30" ht="14.25" customHeight="1">
      <c r="A30" s="316">
        <v>45795.0</v>
      </c>
      <c r="B30" s="666">
        <v>50471.0</v>
      </c>
      <c r="C30" s="653">
        <v>3.0</v>
      </c>
      <c r="D30" s="666" t="s">
        <v>516</v>
      </c>
      <c r="E30" s="656">
        <v>103.0</v>
      </c>
      <c r="F30" s="910">
        <v>-635.17</v>
      </c>
      <c r="G30" s="928">
        <v>1.0</v>
      </c>
      <c r="H30" s="863"/>
      <c r="I30" s="863"/>
    </row>
    <row r="31" ht="14.25" customHeight="1">
      <c r="A31" s="185"/>
      <c r="B31" s="626">
        <v>53812.0</v>
      </c>
      <c r="C31" s="622">
        <v>2.0</v>
      </c>
      <c r="D31" s="626" t="s">
        <v>516</v>
      </c>
      <c r="E31" s="627">
        <v>103.0</v>
      </c>
      <c r="F31" s="912">
        <f t="shared" ref="F31:F34" si="4">F30+E30</f>
        <v>-532.17</v>
      </c>
      <c r="G31" s="283"/>
      <c r="H31" s="863"/>
      <c r="I31" s="863"/>
    </row>
    <row r="32" ht="14.25" customHeight="1">
      <c r="A32" s="185"/>
      <c r="B32" s="626">
        <v>47417.0</v>
      </c>
      <c r="C32" s="622">
        <v>2.0</v>
      </c>
      <c r="D32" s="626" t="s">
        <v>359</v>
      </c>
      <c r="E32" s="627">
        <v>103.0</v>
      </c>
      <c r="F32" s="912">
        <f t="shared" si="4"/>
        <v>-429.17</v>
      </c>
      <c r="G32" s="283"/>
      <c r="H32" s="863"/>
      <c r="I32" s="863"/>
    </row>
    <row r="33" ht="14.25" customHeight="1">
      <c r="A33" s="185"/>
      <c r="B33" s="626">
        <v>47173.0</v>
      </c>
      <c r="C33" s="622">
        <v>4.0</v>
      </c>
      <c r="D33" s="626" t="s">
        <v>684</v>
      </c>
      <c r="E33" s="627">
        <v>154.0</v>
      </c>
      <c r="F33" s="912">
        <f t="shared" si="4"/>
        <v>-326.17</v>
      </c>
      <c r="G33" s="283"/>
      <c r="H33" s="863"/>
      <c r="I33" s="863"/>
    </row>
    <row r="34" ht="14.25" customHeight="1">
      <c r="A34" s="185"/>
      <c r="B34" s="644"/>
      <c r="C34" s="642"/>
      <c r="D34" s="644"/>
      <c r="E34" s="645">
        <f>SUM(E30:E33)</f>
        <v>463</v>
      </c>
      <c r="F34" s="920">
        <f t="shared" si="4"/>
        <v>-172.17</v>
      </c>
      <c r="G34" s="283"/>
      <c r="H34" s="863">
        <f>H18+E34</f>
        <v>2070</v>
      </c>
      <c r="I34" s="863"/>
    </row>
    <row r="35" ht="14.25" customHeight="1">
      <c r="A35" s="185"/>
      <c r="B35" s="644"/>
      <c r="C35" s="642"/>
      <c r="D35" s="644"/>
      <c r="E35" s="672"/>
      <c r="F35" s="912"/>
      <c r="G35" s="283"/>
      <c r="H35" s="863"/>
      <c r="I35" s="863"/>
    </row>
    <row r="36" ht="14.25" customHeight="1">
      <c r="A36" s="185"/>
      <c r="B36" s="626">
        <v>52190.0</v>
      </c>
      <c r="C36" s="622">
        <v>5.0</v>
      </c>
      <c r="D36" s="626" t="s">
        <v>527</v>
      </c>
      <c r="E36" s="627">
        <v>280.0</v>
      </c>
      <c r="F36" s="858">
        <v>-635.17</v>
      </c>
      <c r="G36" s="925">
        <v>2.0</v>
      </c>
      <c r="H36" s="863"/>
      <c r="I36" s="863"/>
    </row>
    <row r="37" ht="14.25" customHeight="1">
      <c r="A37" s="185"/>
      <c r="B37" s="626">
        <v>51961.0</v>
      </c>
      <c r="C37" s="622">
        <v>1.0</v>
      </c>
      <c r="D37" s="626" t="s">
        <v>52</v>
      </c>
      <c r="E37" s="627">
        <v>40.0</v>
      </c>
      <c r="F37" s="912">
        <f t="shared" ref="F37:F40" si="5">F36+E36</f>
        <v>-355.17</v>
      </c>
      <c r="G37" s="283"/>
      <c r="H37" s="863"/>
      <c r="I37" s="863"/>
    </row>
    <row r="38" ht="14.25" customHeight="1">
      <c r="A38" s="185"/>
      <c r="B38" s="626">
        <v>53928.0</v>
      </c>
      <c r="C38" s="622">
        <v>2.0</v>
      </c>
      <c r="D38" s="626" t="s">
        <v>650</v>
      </c>
      <c r="E38" s="627">
        <v>170.0</v>
      </c>
      <c r="F38" s="912">
        <f t="shared" si="5"/>
        <v>-315.17</v>
      </c>
      <c r="G38" s="283"/>
      <c r="H38" s="863"/>
      <c r="I38" s="863"/>
    </row>
    <row r="39" ht="14.25" customHeight="1">
      <c r="A39" s="185"/>
      <c r="B39" s="626">
        <v>53021.0</v>
      </c>
      <c r="C39" s="622">
        <v>2.0</v>
      </c>
      <c r="D39" s="626" t="s">
        <v>517</v>
      </c>
      <c r="E39" s="627">
        <v>103.0</v>
      </c>
      <c r="F39" s="912">
        <f t="shared" si="5"/>
        <v>-145.17</v>
      </c>
      <c r="G39" s="283"/>
      <c r="H39" s="863"/>
      <c r="I39" s="863"/>
    </row>
    <row r="40" ht="14.25" customHeight="1">
      <c r="A40" s="185"/>
      <c r="B40" s="626"/>
      <c r="C40" s="622"/>
      <c r="D40" s="626"/>
      <c r="E40" s="658">
        <f>SUM(E36:E39)</f>
        <v>593</v>
      </c>
      <c r="F40" s="920">
        <f t="shared" si="5"/>
        <v>-42.17</v>
      </c>
      <c r="G40" s="283"/>
      <c r="H40" s="863"/>
      <c r="I40" s="863">
        <f>1416+593</f>
        <v>2009</v>
      </c>
    </row>
    <row r="41" ht="14.25" customHeight="1">
      <c r="A41" s="185"/>
      <c r="B41" s="626"/>
      <c r="C41" s="642"/>
      <c r="D41" s="644"/>
      <c r="E41" s="645"/>
      <c r="F41" s="900"/>
      <c r="G41" s="283"/>
      <c r="H41" s="863"/>
      <c r="I41" s="863"/>
    </row>
    <row r="42" ht="14.25" customHeight="1">
      <c r="A42" s="200"/>
      <c r="B42" s="876"/>
      <c r="C42" s="902"/>
      <c r="D42" s="876"/>
      <c r="E42" s="903"/>
      <c r="F42" s="922"/>
      <c r="G42" s="287"/>
      <c r="H42" s="863"/>
      <c r="I42" s="863"/>
    </row>
    <row r="43" ht="14.25" customHeight="1">
      <c r="A43" s="316">
        <v>45796.0</v>
      </c>
      <c r="B43" s="666">
        <v>52026.0</v>
      </c>
      <c r="C43" s="653">
        <v>5.0</v>
      </c>
      <c r="D43" s="666" t="s">
        <v>538</v>
      </c>
      <c r="E43" s="656">
        <v>310.0</v>
      </c>
      <c r="F43" s="910">
        <v>-635.17</v>
      </c>
      <c r="G43" s="899">
        <v>1.0</v>
      </c>
      <c r="H43" s="863"/>
      <c r="I43" s="863"/>
    </row>
    <row r="44" ht="14.25" customHeight="1">
      <c r="A44" s="185"/>
      <c r="B44" s="626">
        <v>53084.0</v>
      </c>
      <c r="C44" s="622">
        <v>2.0</v>
      </c>
      <c r="D44" s="626" t="s">
        <v>516</v>
      </c>
      <c r="E44" s="627">
        <v>103.0</v>
      </c>
      <c r="F44" s="858">
        <f t="shared" ref="F44:F48" si="6">F43+E43</f>
        <v>-325.17</v>
      </c>
      <c r="G44" s="283"/>
      <c r="H44" s="863"/>
      <c r="I44" s="863"/>
    </row>
    <row r="45" ht="14.25" customHeight="1">
      <c r="A45" s="185"/>
      <c r="B45" s="626" t="s">
        <v>685</v>
      </c>
      <c r="C45" s="622">
        <v>4.0</v>
      </c>
      <c r="D45" s="626" t="s">
        <v>686</v>
      </c>
      <c r="E45" s="627">
        <v>154.0</v>
      </c>
      <c r="F45" s="858">
        <f t="shared" si="6"/>
        <v>-222.17</v>
      </c>
      <c r="G45" s="283"/>
      <c r="H45" s="863"/>
      <c r="I45" s="863"/>
    </row>
    <row r="46" ht="14.25" customHeight="1">
      <c r="A46" s="185"/>
      <c r="B46" s="626" t="s">
        <v>687</v>
      </c>
      <c r="C46" s="622">
        <v>4.0</v>
      </c>
      <c r="D46" s="626" t="s">
        <v>525</v>
      </c>
      <c r="E46" s="627">
        <v>154.0</v>
      </c>
      <c r="F46" s="858">
        <f t="shared" si="6"/>
        <v>-68.17</v>
      </c>
      <c r="G46" s="283"/>
      <c r="H46" s="863"/>
      <c r="I46" s="863"/>
    </row>
    <row r="47" ht="14.25" customHeight="1">
      <c r="A47" s="185"/>
      <c r="B47" s="626"/>
      <c r="C47" s="622"/>
      <c r="D47" s="626"/>
      <c r="E47" s="627"/>
      <c r="F47" s="858">
        <f t="shared" si="6"/>
        <v>85.83</v>
      </c>
      <c r="G47" s="283"/>
      <c r="H47" s="863"/>
      <c r="I47" s="863"/>
    </row>
    <row r="48" ht="14.25" customHeight="1">
      <c r="A48" s="185"/>
      <c r="B48" s="644"/>
      <c r="C48" s="642"/>
      <c r="D48" s="644"/>
      <c r="E48" s="645">
        <f>SUM(E43:E46)</f>
        <v>721</v>
      </c>
      <c r="F48" s="915">
        <f t="shared" si="6"/>
        <v>85.83</v>
      </c>
      <c r="G48" s="283"/>
      <c r="H48" s="863">
        <f>2070+721</f>
        <v>2791</v>
      </c>
      <c r="I48" s="863"/>
    </row>
    <row r="49" ht="14.25" customHeight="1">
      <c r="A49" s="185"/>
      <c r="B49" s="644"/>
      <c r="C49" s="642"/>
      <c r="D49" s="644"/>
      <c r="E49" s="672"/>
      <c r="F49" s="912"/>
      <c r="G49" s="925">
        <v>2.0</v>
      </c>
      <c r="H49" s="863"/>
      <c r="I49" s="863"/>
    </row>
    <row r="50" ht="14.25" customHeight="1">
      <c r="A50" s="185"/>
      <c r="B50" s="28">
        <v>53345.0</v>
      </c>
      <c r="C50" s="622">
        <v>1.0</v>
      </c>
      <c r="D50" s="626" t="s">
        <v>518</v>
      </c>
      <c r="E50" s="627">
        <v>77.0</v>
      </c>
      <c r="F50" s="858">
        <v>-635.17</v>
      </c>
      <c r="G50" s="283"/>
      <c r="H50" s="863"/>
      <c r="I50" s="863"/>
    </row>
    <row r="51" ht="14.25" customHeight="1">
      <c r="A51" s="185"/>
      <c r="B51" s="28">
        <v>53647.0</v>
      </c>
      <c r="C51" s="622">
        <v>1.0</v>
      </c>
      <c r="D51" s="626" t="s">
        <v>518</v>
      </c>
      <c r="E51" s="627">
        <v>77.0</v>
      </c>
      <c r="F51" s="912">
        <f t="shared" ref="F51:F56" si="7">F50+E50</f>
        <v>-558.17</v>
      </c>
      <c r="G51" s="283"/>
      <c r="H51" s="863"/>
      <c r="I51" s="863"/>
    </row>
    <row r="52" ht="14.25" customHeight="1">
      <c r="A52" s="185"/>
      <c r="B52" s="28">
        <v>53668.0</v>
      </c>
      <c r="C52" s="622">
        <v>3.0</v>
      </c>
      <c r="D52" s="626" t="s">
        <v>543</v>
      </c>
      <c r="E52" s="627">
        <v>63.0</v>
      </c>
      <c r="F52" s="912">
        <f t="shared" si="7"/>
        <v>-481.17</v>
      </c>
      <c r="G52" s="283"/>
      <c r="H52" s="863"/>
      <c r="I52" s="863"/>
    </row>
    <row r="53" ht="14.25" customHeight="1">
      <c r="A53" s="185"/>
      <c r="B53" s="28">
        <v>51510.0</v>
      </c>
      <c r="C53" s="622">
        <v>2.0</v>
      </c>
      <c r="D53" s="626" t="s">
        <v>518</v>
      </c>
      <c r="E53" s="627">
        <v>77.0</v>
      </c>
      <c r="F53" s="912">
        <f t="shared" si="7"/>
        <v>-418.17</v>
      </c>
      <c r="G53" s="283"/>
      <c r="H53" s="863"/>
      <c r="I53" s="863"/>
    </row>
    <row r="54" ht="14.25" customHeight="1">
      <c r="A54" s="185"/>
      <c r="B54" s="28" t="s">
        <v>688</v>
      </c>
      <c r="C54" s="622">
        <v>4.0</v>
      </c>
      <c r="D54" s="626" t="s">
        <v>527</v>
      </c>
      <c r="E54" s="627">
        <v>154.0</v>
      </c>
      <c r="F54" s="912">
        <f t="shared" si="7"/>
        <v>-341.17</v>
      </c>
      <c r="G54" s="283"/>
      <c r="H54" s="863"/>
      <c r="I54" s="863"/>
    </row>
    <row r="55" ht="14.25" customHeight="1">
      <c r="A55" s="185"/>
      <c r="B55" s="28">
        <v>53455.0</v>
      </c>
      <c r="C55" s="622">
        <v>2.0</v>
      </c>
      <c r="D55" s="626" t="s">
        <v>517</v>
      </c>
      <c r="E55" s="627">
        <v>103.0</v>
      </c>
      <c r="F55" s="912">
        <f t="shared" si="7"/>
        <v>-187.17</v>
      </c>
      <c r="G55" s="283"/>
      <c r="H55" s="863"/>
      <c r="I55" s="863">
        <f>2009+551</f>
        <v>2560</v>
      </c>
    </row>
    <row r="56" ht="14.25" customHeight="1">
      <c r="A56" s="185"/>
      <c r="B56" s="626"/>
      <c r="C56" s="622"/>
      <c r="D56" s="644"/>
      <c r="E56" s="645">
        <f>SUM(E50:E55)</f>
        <v>551</v>
      </c>
      <c r="F56" s="920">
        <f t="shared" si="7"/>
        <v>-84.17</v>
      </c>
      <c r="G56" s="283"/>
      <c r="H56" s="863"/>
      <c r="I56" s="863"/>
    </row>
    <row r="57" ht="14.25" customHeight="1">
      <c r="A57" s="200"/>
      <c r="B57" s="876"/>
      <c r="C57" s="902"/>
      <c r="D57" s="876"/>
      <c r="E57" s="903"/>
      <c r="F57" s="922"/>
      <c r="G57" s="287"/>
      <c r="H57" s="863"/>
      <c r="I57" s="863"/>
    </row>
    <row r="58" ht="14.25" customHeight="1">
      <c r="A58" s="952">
        <v>45797.0</v>
      </c>
      <c r="B58" s="699">
        <v>52967.0</v>
      </c>
      <c r="C58" s="622">
        <v>2.0</v>
      </c>
      <c r="D58" s="628" t="s">
        <v>689</v>
      </c>
      <c r="E58" s="627">
        <v>77.0</v>
      </c>
      <c r="F58" s="858">
        <v>-635.17</v>
      </c>
      <c r="G58" s="894">
        <v>1.0</v>
      </c>
      <c r="H58" s="863"/>
      <c r="I58" s="863"/>
    </row>
    <row r="59" ht="14.25" customHeight="1">
      <c r="A59" s="185"/>
      <c r="B59" s="699">
        <v>50543.0</v>
      </c>
      <c r="C59" s="622">
        <v>2.0</v>
      </c>
      <c r="D59" s="628" t="s">
        <v>690</v>
      </c>
      <c r="E59" s="672">
        <v>77.0</v>
      </c>
      <c r="F59" s="862">
        <f t="shared" ref="F59:F63" si="8">F58+E58</f>
        <v>-558.17</v>
      </c>
      <c r="G59" s="885"/>
      <c r="H59" s="863"/>
      <c r="I59" s="863"/>
      <c r="Q59" s="482" t="s">
        <v>691</v>
      </c>
    </row>
    <row r="60" ht="14.25" customHeight="1">
      <c r="A60" s="185"/>
      <c r="B60" s="699">
        <v>53209.0</v>
      </c>
      <c r="C60" s="622">
        <v>2.0</v>
      </c>
      <c r="D60" s="628" t="s">
        <v>690</v>
      </c>
      <c r="E60" s="672">
        <v>77.0</v>
      </c>
      <c r="F60" s="862">
        <f t="shared" si="8"/>
        <v>-481.17</v>
      </c>
      <c r="G60" s="885"/>
      <c r="H60" s="863"/>
      <c r="I60" s="863"/>
    </row>
    <row r="61" ht="14.25" customHeight="1">
      <c r="A61" s="185"/>
      <c r="B61" s="699">
        <v>53178.0</v>
      </c>
      <c r="C61" s="622">
        <v>2.0</v>
      </c>
      <c r="D61" s="628" t="s">
        <v>692</v>
      </c>
      <c r="E61" s="627">
        <v>103.0</v>
      </c>
      <c r="F61" s="862">
        <f t="shared" si="8"/>
        <v>-404.17</v>
      </c>
      <c r="G61" s="885"/>
      <c r="H61" s="863"/>
      <c r="I61" s="863"/>
    </row>
    <row r="62" ht="14.25" customHeight="1">
      <c r="A62" s="185"/>
      <c r="B62" s="699">
        <v>51530.0</v>
      </c>
      <c r="C62" s="622">
        <v>4.0</v>
      </c>
      <c r="D62" s="628" t="s">
        <v>693</v>
      </c>
      <c r="E62" s="627">
        <v>310.0</v>
      </c>
      <c r="F62" s="862">
        <f t="shared" si="8"/>
        <v>-301.17</v>
      </c>
      <c r="G62" s="885"/>
      <c r="H62" s="863"/>
      <c r="I62" s="863"/>
    </row>
    <row r="63" ht="14.25" customHeight="1">
      <c r="A63" s="185"/>
      <c r="B63" s="867"/>
      <c r="C63" s="642"/>
      <c r="D63" s="641"/>
      <c r="E63" s="645">
        <f>SUM(E58:E62)</f>
        <v>644</v>
      </c>
      <c r="F63" s="865">
        <f t="shared" si="8"/>
        <v>8.83</v>
      </c>
      <c r="G63" s="889"/>
      <c r="H63" s="863">
        <f>H48+E63</f>
        <v>3435</v>
      </c>
      <c r="I63" s="863"/>
    </row>
    <row r="64" ht="14.25" customHeight="1">
      <c r="A64" s="185"/>
      <c r="B64" s="867"/>
      <c r="C64" s="642"/>
      <c r="D64" s="641"/>
      <c r="E64" s="672"/>
      <c r="F64" s="870"/>
      <c r="G64" s="894">
        <v>2.0</v>
      </c>
      <c r="H64" s="863"/>
      <c r="I64" s="863"/>
    </row>
    <row r="65" ht="14.25" customHeight="1">
      <c r="A65" s="185"/>
      <c r="B65" s="224">
        <v>53423.0</v>
      </c>
      <c r="C65" s="622">
        <v>6.0</v>
      </c>
      <c r="D65" s="628" t="s">
        <v>694</v>
      </c>
      <c r="E65" s="627">
        <v>362.0</v>
      </c>
      <c r="F65" s="872">
        <v>-635.17</v>
      </c>
      <c r="G65" s="885"/>
      <c r="H65" s="863"/>
      <c r="I65" s="863"/>
    </row>
    <row r="66" ht="14.25" customHeight="1">
      <c r="A66" s="185"/>
      <c r="B66" s="224">
        <v>45926.0</v>
      </c>
      <c r="C66" s="622">
        <v>2.0</v>
      </c>
      <c r="D66" s="628" t="s">
        <v>695</v>
      </c>
      <c r="E66" s="627">
        <v>77.0</v>
      </c>
      <c r="F66" s="873">
        <f t="shared" ref="F66:F68" si="9">F65+E65</f>
        <v>-273.17</v>
      </c>
      <c r="G66" s="885"/>
      <c r="H66" s="863"/>
      <c r="I66" s="863"/>
    </row>
    <row r="67" ht="14.25" customHeight="1">
      <c r="A67" s="185"/>
      <c r="B67" s="224" t="s">
        <v>696</v>
      </c>
      <c r="C67" s="622">
        <v>6.0</v>
      </c>
      <c r="D67" s="628" t="s">
        <v>697</v>
      </c>
      <c r="E67" s="627">
        <v>231.0</v>
      </c>
      <c r="F67" s="873">
        <f t="shared" si="9"/>
        <v>-196.17</v>
      </c>
      <c r="G67" s="885"/>
      <c r="H67" s="863"/>
      <c r="I67" s="863"/>
    </row>
    <row r="68" ht="14.25" customHeight="1">
      <c r="A68" s="185"/>
      <c r="B68" s="699"/>
      <c r="C68" s="642"/>
      <c r="D68" s="641"/>
      <c r="E68" s="645">
        <f>SUM(E65:E67)</f>
        <v>670</v>
      </c>
      <c r="F68" s="874">
        <f t="shared" si="9"/>
        <v>34.83</v>
      </c>
      <c r="G68" s="885"/>
      <c r="H68" s="863"/>
      <c r="I68" s="863">
        <f>2560+670</f>
        <v>3230</v>
      </c>
    </row>
    <row r="69" ht="14.25" customHeight="1">
      <c r="A69" s="200"/>
      <c r="B69" s="663"/>
      <c r="C69" s="876"/>
      <c r="D69" s="663"/>
      <c r="E69" s="664"/>
      <c r="F69" s="877"/>
      <c r="G69" s="897"/>
      <c r="H69" s="863"/>
      <c r="I69" s="863"/>
    </row>
    <row r="70" ht="14.25" customHeight="1">
      <c r="A70" s="953">
        <v>45798.0</v>
      </c>
      <c r="B70" s="666">
        <v>52535.0</v>
      </c>
      <c r="C70" s="954">
        <v>4.0</v>
      </c>
      <c r="D70" s="666" t="s">
        <v>698</v>
      </c>
      <c r="E70" s="656">
        <v>310.0</v>
      </c>
      <c r="F70" s="881">
        <v>-635.17</v>
      </c>
      <c r="G70" s="882">
        <v>1.0</v>
      </c>
      <c r="H70" s="863"/>
      <c r="I70" s="863"/>
    </row>
    <row r="71" ht="14.25" customHeight="1">
      <c r="A71" s="185"/>
      <c r="B71" s="626" t="s">
        <v>699</v>
      </c>
      <c r="C71" s="622">
        <v>6.0</v>
      </c>
      <c r="D71" s="626" t="s">
        <v>700</v>
      </c>
      <c r="E71" s="627">
        <v>154.0</v>
      </c>
      <c r="F71" s="886">
        <f t="shared" ref="F71:F74" si="10">F70+E70</f>
        <v>-325.17</v>
      </c>
      <c r="G71" s="885"/>
      <c r="H71" s="863"/>
      <c r="I71" s="863"/>
    </row>
    <row r="72" ht="14.25" customHeight="1">
      <c r="A72" s="185"/>
      <c r="B72" s="626">
        <v>53104.0</v>
      </c>
      <c r="C72" s="622">
        <v>4.0</v>
      </c>
      <c r="D72" s="626" t="s">
        <v>697</v>
      </c>
      <c r="E72" s="627">
        <v>154.0</v>
      </c>
      <c r="F72" s="886">
        <f t="shared" si="10"/>
        <v>-171.17</v>
      </c>
      <c r="G72" s="885"/>
      <c r="H72" s="863"/>
      <c r="I72" s="863"/>
    </row>
    <row r="73" ht="14.25" customHeight="1">
      <c r="A73" s="185"/>
      <c r="B73" s="626">
        <v>47188.0</v>
      </c>
      <c r="C73" s="622">
        <v>2.0</v>
      </c>
      <c r="D73" s="626" t="s">
        <v>516</v>
      </c>
      <c r="E73" s="627">
        <v>103.0</v>
      </c>
      <c r="F73" s="886">
        <f t="shared" si="10"/>
        <v>-17.17</v>
      </c>
      <c r="G73" s="885"/>
      <c r="H73" s="863"/>
      <c r="I73" s="863"/>
    </row>
    <row r="74" ht="14.25" customHeight="1">
      <c r="A74" s="185"/>
      <c r="B74" s="644"/>
      <c r="C74" s="642"/>
      <c r="D74" s="644"/>
      <c r="E74" s="645">
        <f>SUM(E70:E73)</f>
        <v>721</v>
      </c>
      <c r="F74" s="884">
        <f t="shared" si="10"/>
        <v>85.83</v>
      </c>
      <c r="G74" s="885"/>
      <c r="H74" s="863">
        <f>H63+E74</f>
        <v>4156</v>
      </c>
      <c r="I74" s="863"/>
    </row>
    <row r="75" ht="14.25" customHeight="1">
      <c r="A75" s="185"/>
      <c r="B75" s="644"/>
      <c r="C75" s="642"/>
      <c r="D75" s="644"/>
      <c r="E75" s="672"/>
      <c r="F75" s="890"/>
      <c r="G75" s="889"/>
      <c r="H75" s="863"/>
      <c r="I75" s="863"/>
    </row>
    <row r="76" ht="14.25" customHeight="1">
      <c r="A76" s="185"/>
      <c r="B76" s="28">
        <v>53734.0</v>
      </c>
      <c r="C76" s="622">
        <v>2.0</v>
      </c>
      <c r="D76" s="626" t="s">
        <v>701</v>
      </c>
      <c r="E76" s="627">
        <v>362.0</v>
      </c>
      <c r="F76" s="893">
        <v>-635.17</v>
      </c>
      <c r="G76" s="894">
        <v>2.0</v>
      </c>
      <c r="H76" s="863"/>
      <c r="I76" s="863"/>
    </row>
    <row r="77" ht="14.25" customHeight="1">
      <c r="A77" s="185"/>
      <c r="B77" s="28">
        <v>53373.0</v>
      </c>
      <c r="C77" s="622">
        <v>4.0</v>
      </c>
      <c r="D77" s="626" t="s">
        <v>700</v>
      </c>
      <c r="E77" s="627">
        <v>154.0</v>
      </c>
      <c r="F77" s="886">
        <f t="shared" ref="F77:F79" si="11">F76+E76</f>
        <v>-273.17</v>
      </c>
      <c r="G77" s="885"/>
      <c r="H77" s="863"/>
      <c r="I77" s="863"/>
    </row>
    <row r="78" ht="14.25" customHeight="1">
      <c r="A78" s="185"/>
      <c r="B78" s="28">
        <v>52419.0</v>
      </c>
      <c r="C78" s="622">
        <v>4.0</v>
      </c>
      <c r="D78" s="626" t="s">
        <v>697</v>
      </c>
      <c r="E78" s="627">
        <v>154.0</v>
      </c>
      <c r="F78" s="886">
        <f t="shared" si="11"/>
        <v>-119.17</v>
      </c>
      <c r="G78" s="885"/>
      <c r="H78" s="863"/>
      <c r="I78" s="863">
        <f>3230+362+154+154</f>
        <v>3900</v>
      </c>
    </row>
    <row r="79" ht="14.25" customHeight="1">
      <c r="A79" s="895"/>
      <c r="B79" s="663"/>
      <c r="C79" s="660"/>
      <c r="D79" s="663"/>
      <c r="E79" s="664">
        <f>SUM(E76:E78)</f>
        <v>670</v>
      </c>
      <c r="F79" s="884">
        <f t="shared" si="11"/>
        <v>34.83</v>
      </c>
      <c r="G79" s="897"/>
      <c r="H79" s="863"/>
      <c r="I79" s="863"/>
    </row>
    <row r="80" ht="14.25" customHeight="1">
      <c r="A80" s="953">
        <v>45799.0</v>
      </c>
      <c r="B80" s="459">
        <v>47943.0</v>
      </c>
      <c r="C80" s="653">
        <v>6.0</v>
      </c>
      <c r="D80" s="666" t="s">
        <v>692</v>
      </c>
      <c r="E80" s="460">
        <v>362.0</v>
      </c>
      <c r="F80" s="898">
        <v>-635.17</v>
      </c>
      <c r="G80" s="899">
        <v>1.0</v>
      </c>
      <c r="H80" s="863"/>
      <c r="I80" s="863"/>
    </row>
    <row r="81" ht="14.25" customHeight="1">
      <c r="A81" s="185"/>
      <c r="B81" s="626">
        <v>53925.0</v>
      </c>
      <c r="C81" s="622">
        <v>2.0</v>
      </c>
      <c r="D81" s="626" t="s">
        <v>702</v>
      </c>
      <c r="E81" s="627">
        <v>81.0</v>
      </c>
      <c r="F81" s="873">
        <f t="shared" ref="F81:F83" si="12">F80+E80</f>
        <v>-273.17</v>
      </c>
      <c r="G81" s="283"/>
      <c r="H81" s="863"/>
      <c r="I81" s="863"/>
    </row>
    <row r="82" ht="14.25" customHeight="1">
      <c r="A82" s="185"/>
      <c r="B82" s="626">
        <v>49432.0</v>
      </c>
      <c r="C82" s="622">
        <v>4.0</v>
      </c>
      <c r="D82" s="626" t="s">
        <v>692</v>
      </c>
      <c r="E82" s="627">
        <v>362.0</v>
      </c>
      <c r="F82" s="873">
        <f t="shared" si="12"/>
        <v>-192.17</v>
      </c>
      <c r="G82" s="283"/>
      <c r="H82" s="863"/>
      <c r="I82" s="863"/>
    </row>
    <row r="83" ht="14.25" customHeight="1">
      <c r="A83" s="185"/>
      <c r="B83" s="626"/>
      <c r="C83" s="622"/>
      <c r="D83" s="626"/>
      <c r="E83" s="658">
        <f>SUM(E80:E82)</f>
        <v>805</v>
      </c>
      <c r="F83" s="874">
        <f t="shared" si="12"/>
        <v>169.83</v>
      </c>
      <c r="G83" s="283"/>
      <c r="H83" s="863">
        <f>H74+E83</f>
        <v>4961</v>
      </c>
      <c r="I83" s="863"/>
    </row>
    <row r="84" ht="14.25" customHeight="1">
      <c r="A84" s="185"/>
      <c r="B84" s="644"/>
      <c r="C84" s="642"/>
      <c r="D84" s="644"/>
      <c r="E84" s="672"/>
      <c r="F84" s="870"/>
      <c r="G84" s="869"/>
      <c r="H84" s="863"/>
      <c r="I84" s="863"/>
    </row>
    <row r="85" ht="14.25" customHeight="1">
      <c r="A85" s="185"/>
      <c r="B85" s="28">
        <v>53579.0</v>
      </c>
      <c r="C85" s="622">
        <v>1.0</v>
      </c>
      <c r="D85" s="626" t="s">
        <v>695</v>
      </c>
      <c r="E85" s="627">
        <v>77.0</v>
      </c>
      <c r="F85" s="872">
        <v>-635.17</v>
      </c>
      <c r="G85" s="906">
        <v>2.0</v>
      </c>
      <c r="H85" s="863"/>
      <c r="I85" s="863"/>
    </row>
    <row r="86" ht="14.25" customHeight="1">
      <c r="A86" s="185"/>
      <c r="B86" s="195">
        <v>47943.0</v>
      </c>
      <c r="C86" s="622">
        <v>6.0</v>
      </c>
      <c r="D86" s="626" t="s">
        <v>703</v>
      </c>
      <c r="E86" s="311">
        <v>310.0</v>
      </c>
      <c r="F86" s="873">
        <f t="shared" ref="F86:F90" si="13">F85+E85</f>
        <v>-558.17</v>
      </c>
      <c r="G86" s="283"/>
      <c r="H86" s="863"/>
      <c r="I86" s="863"/>
    </row>
    <row r="87" ht="14.25" customHeight="1">
      <c r="A87" s="185"/>
      <c r="B87" s="28" t="s">
        <v>704</v>
      </c>
      <c r="C87" s="622">
        <v>4.0</v>
      </c>
      <c r="D87" s="626" t="s">
        <v>705</v>
      </c>
      <c r="E87" s="627">
        <v>88.0</v>
      </c>
      <c r="F87" s="873">
        <f t="shared" si="13"/>
        <v>-248.17</v>
      </c>
      <c r="G87" s="283"/>
      <c r="H87" s="863"/>
      <c r="I87" s="863"/>
    </row>
    <row r="88" ht="14.25" customHeight="1">
      <c r="A88" s="185"/>
      <c r="B88" s="28">
        <v>52970.0</v>
      </c>
      <c r="C88" s="622">
        <v>2.0</v>
      </c>
      <c r="D88" s="626" t="s">
        <v>700</v>
      </c>
      <c r="E88" s="627">
        <v>77.0</v>
      </c>
      <c r="F88" s="873">
        <f t="shared" si="13"/>
        <v>-160.17</v>
      </c>
      <c r="G88" s="283"/>
      <c r="H88" s="863"/>
      <c r="I88" s="863"/>
    </row>
    <row r="89" ht="14.25" customHeight="1">
      <c r="A89" s="185"/>
      <c r="B89" s="28">
        <v>53522.0</v>
      </c>
      <c r="C89" s="622">
        <v>2.0</v>
      </c>
      <c r="D89" s="626" t="s">
        <v>695</v>
      </c>
      <c r="E89" s="627">
        <v>77.0</v>
      </c>
      <c r="F89" s="873">
        <f t="shared" si="13"/>
        <v>-83.17</v>
      </c>
      <c r="G89" s="283"/>
      <c r="H89" s="863"/>
      <c r="I89" s="863"/>
    </row>
    <row r="90" ht="14.25" customHeight="1">
      <c r="A90" s="185"/>
      <c r="B90" s="626"/>
      <c r="C90" s="642"/>
      <c r="D90" s="644"/>
      <c r="E90" s="645">
        <f>SUM(E85:E89)</f>
        <v>629</v>
      </c>
      <c r="F90" s="955">
        <f t="shared" si="13"/>
        <v>-6.17</v>
      </c>
      <c r="G90" s="283"/>
      <c r="H90" s="863"/>
      <c r="I90" s="863">
        <f>I78+E90</f>
        <v>4529</v>
      </c>
    </row>
    <row r="91" ht="14.25" customHeight="1">
      <c r="A91" s="200"/>
      <c r="B91" s="876"/>
      <c r="C91" s="902"/>
      <c r="D91" s="876"/>
      <c r="E91" s="903"/>
      <c r="F91" s="956"/>
      <c r="G91" s="283"/>
      <c r="H91" s="863"/>
      <c r="I91" s="863"/>
    </row>
    <row r="92" ht="14.25" customHeight="1">
      <c r="A92" s="953">
        <v>45800.0</v>
      </c>
      <c r="B92" s="666" t="s">
        <v>706</v>
      </c>
      <c r="C92" s="653">
        <f>4+3+3</f>
        <v>10</v>
      </c>
      <c r="D92" s="666" t="s">
        <v>707</v>
      </c>
      <c r="E92" s="656">
        <v>300.0</v>
      </c>
      <c r="F92" s="957">
        <v>-635.17</v>
      </c>
      <c r="G92" s="899">
        <v>1.0</v>
      </c>
      <c r="H92" s="863"/>
      <c r="I92" s="863"/>
    </row>
    <row r="93" ht="14.25" customHeight="1">
      <c r="A93" s="185"/>
      <c r="B93" s="626" t="s">
        <v>708</v>
      </c>
      <c r="C93" s="622">
        <v>8.0</v>
      </c>
      <c r="D93" s="626" t="s">
        <v>709</v>
      </c>
      <c r="E93" s="627">
        <f>77*4</f>
        <v>308</v>
      </c>
      <c r="F93" s="958">
        <f t="shared" ref="F93:F95" si="14">F92+E92</f>
        <v>-335.17</v>
      </c>
      <c r="G93" s="283"/>
      <c r="H93" s="863"/>
      <c r="I93" s="863"/>
    </row>
    <row r="94" ht="14.25" customHeight="1">
      <c r="A94" s="185"/>
      <c r="B94" s="626">
        <v>53668.0</v>
      </c>
      <c r="C94" s="622">
        <v>3.0</v>
      </c>
      <c r="D94" s="626" t="s">
        <v>695</v>
      </c>
      <c r="E94" s="627">
        <v>77.0</v>
      </c>
      <c r="F94" s="958">
        <f t="shared" si="14"/>
        <v>-27.17</v>
      </c>
      <c r="G94" s="283"/>
      <c r="H94" s="863"/>
      <c r="I94" s="863"/>
    </row>
    <row r="95" ht="14.25" customHeight="1">
      <c r="A95" s="185"/>
      <c r="B95" s="626"/>
      <c r="C95" s="622"/>
      <c r="D95" s="626"/>
      <c r="E95" s="658">
        <f>SUM(E92:E94)</f>
        <v>685</v>
      </c>
      <c r="F95" s="919">
        <f t="shared" si="14"/>
        <v>49.83</v>
      </c>
      <c r="G95" s="283"/>
      <c r="H95" s="863">
        <f>H83+E95</f>
        <v>5646</v>
      </c>
      <c r="I95" s="863"/>
    </row>
    <row r="96" ht="14.25" customHeight="1">
      <c r="A96" s="185"/>
      <c r="B96" s="644"/>
      <c r="C96" s="642"/>
      <c r="D96" s="644"/>
      <c r="E96" s="672"/>
      <c r="F96" s="959"/>
      <c r="G96" s="869"/>
      <c r="H96" s="863"/>
      <c r="I96" s="863"/>
    </row>
    <row r="97" ht="14.25" customHeight="1">
      <c r="A97" s="185"/>
      <c r="B97" s="626">
        <v>53760.0</v>
      </c>
      <c r="C97" s="622">
        <v>2.0</v>
      </c>
      <c r="D97" s="626" t="s">
        <v>710</v>
      </c>
      <c r="E97" s="627">
        <v>103.0</v>
      </c>
      <c r="F97" s="958">
        <v>-635.17</v>
      </c>
      <c r="G97" s="906">
        <v>2.0</v>
      </c>
      <c r="H97" s="863"/>
      <c r="I97" s="863"/>
    </row>
    <row r="98" ht="14.25" customHeight="1">
      <c r="A98" s="185"/>
      <c r="B98" s="626" t="s">
        <v>711</v>
      </c>
      <c r="C98" s="622">
        <v>6.0</v>
      </c>
      <c r="D98" s="626" t="s">
        <v>712</v>
      </c>
      <c r="E98" s="627">
        <v>231.0</v>
      </c>
      <c r="F98" s="960">
        <f t="shared" ref="F98:F102" si="15">F97+E97</f>
        <v>-532.17</v>
      </c>
      <c r="G98" s="283"/>
      <c r="H98" s="863"/>
      <c r="I98" s="863"/>
    </row>
    <row r="99" ht="14.25" customHeight="1">
      <c r="A99" s="185"/>
      <c r="B99" s="626">
        <v>53435.0</v>
      </c>
      <c r="C99" s="622">
        <v>2.0</v>
      </c>
      <c r="D99" s="626" t="s">
        <v>527</v>
      </c>
      <c r="E99" s="627">
        <v>77.0</v>
      </c>
      <c r="F99" s="960">
        <f t="shared" si="15"/>
        <v>-301.17</v>
      </c>
      <c r="G99" s="283"/>
      <c r="H99" s="863"/>
      <c r="I99" s="863"/>
    </row>
    <row r="100" ht="14.25" customHeight="1">
      <c r="A100" s="185"/>
      <c r="B100" s="626">
        <v>53200.0</v>
      </c>
      <c r="C100" s="622">
        <v>2.0</v>
      </c>
      <c r="D100" s="626" t="s">
        <v>549</v>
      </c>
      <c r="E100" s="627">
        <v>44.0</v>
      </c>
      <c r="F100" s="960">
        <f t="shared" si="15"/>
        <v>-224.17</v>
      </c>
      <c r="G100" s="283"/>
      <c r="H100" s="863"/>
      <c r="I100" s="863"/>
    </row>
    <row r="101" ht="14.25" customHeight="1">
      <c r="A101" s="185"/>
      <c r="B101" s="626">
        <v>47293.0</v>
      </c>
      <c r="C101" s="622">
        <v>3.0</v>
      </c>
      <c r="D101" s="626" t="s">
        <v>527</v>
      </c>
      <c r="E101" s="627">
        <v>77.0</v>
      </c>
      <c r="F101" s="960">
        <f t="shared" si="15"/>
        <v>-180.17</v>
      </c>
      <c r="G101" s="283"/>
      <c r="H101" s="863"/>
      <c r="I101" s="863"/>
    </row>
    <row r="102" ht="14.25" customHeight="1">
      <c r="A102" s="185"/>
      <c r="B102" s="626"/>
      <c r="C102" s="622"/>
      <c r="D102" s="626"/>
      <c r="E102" s="658">
        <f>SUM(E97:E101)</f>
        <v>532</v>
      </c>
      <c r="F102" s="961">
        <f t="shared" si="15"/>
        <v>-103.17</v>
      </c>
      <c r="G102" s="283"/>
      <c r="H102" s="863"/>
      <c r="I102" s="863">
        <f>I90+E102</f>
        <v>5061</v>
      </c>
    </row>
    <row r="103" ht="14.25" customHeight="1">
      <c r="A103" s="185"/>
      <c r="B103" s="626"/>
      <c r="C103" s="622"/>
      <c r="D103" s="626"/>
      <c r="E103" s="627"/>
      <c r="F103" s="960"/>
      <c r="G103" s="283"/>
      <c r="H103" s="863"/>
      <c r="I103" s="863"/>
    </row>
    <row r="104" ht="14.25" customHeight="1">
      <c r="A104" s="200"/>
      <c r="B104" s="876"/>
      <c r="C104" s="902"/>
      <c r="D104" s="876"/>
      <c r="E104" s="903"/>
      <c r="F104" s="903"/>
      <c r="G104" s="287"/>
      <c r="H104" s="863"/>
      <c r="I104" s="863"/>
    </row>
    <row r="105" ht="14.25" customHeight="1">
      <c r="A105" s="953">
        <v>45801.0</v>
      </c>
      <c r="B105" s="878" t="s">
        <v>713</v>
      </c>
      <c r="C105" s="653">
        <v>2.0</v>
      </c>
      <c r="D105" s="666" t="s">
        <v>656</v>
      </c>
      <c r="E105" s="656"/>
      <c r="F105" s="898">
        <v>-635.17</v>
      </c>
      <c r="G105" s="899">
        <v>1.0</v>
      </c>
      <c r="H105" s="863"/>
      <c r="I105" s="863"/>
    </row>
    <row r="106" ht="14.25" customHeight="1">
      <c r="A106" s="185"/>
      <c r="B106" s="694"/>
      <c r="C106" s="622">
        <v>3.0</v>
      </c>
      <c r="D106" s="626" t="s">
        <v>714</v>
      </c>
      <c r="E106" s="627"/>
      <c r="F106" s="962"/>
      <c r="G106" s="283"/>
      <c r="H106" s="863"/>
      <c r="I106" s="863"/>
    </row>
    <row r="107" ht="14.25" customHeight="1">
      <c r="A107" s="185"/>
      <c r="B107" s="694"/>
      <c r="C107" s="622">
        <v>3.0</v>
      </c>
      <c r="D107" s="626" t="s">
        <v>656</v>
      </c>
      <c r="E107" s="627"/>
      <c r="F107" s="962"/>
      <c r="G107" s="283"/>
      <c r="H107" s="863"/>
      <c r="I107" s="863"/>
    </row>
    <row r="108" ht="14.25" customHeight="1">
      <c r="A108" s="185"/>
      <c r="B108" s="694"/>
      <c r="C108" s="622">
        <v>2.0</v>
      </c>
      <c r="D108" s="626" t="s">
        <v>715</v>
      </c>
      <c r="E108" s="627"/>
      <c r="F108" s="962"/>
      <c r="G108" s="283"/>
      <c r="H108" s="863"/>
      <c r="I108" s="863"/>
    </row>
    <row r="109" ht="14.25" customHeight="1">
      <c r="A109" s="185"/>
      <c r="B109" s="702"/>
      <c r="C109" s="622">
        <v>2.0</v>
      </c>
      <c r="D109" s="626" t="s">
        <v>715</v>
      </c>
      <c r="E109" s="627"/>
      <c r="F109" s="962"/>
      <c r="G109" s="283"/>
      <c r="H109" s="863"/>
      <c r="I109" s="863"/>
    </row>
    <row r="110" ht="14.25" customHeight="1">
      <c r="A110" s="185"/>
      <c r="B110" s="644"/>
      <c r="C110" s="642"/>
      <c r="D110" s="644"/>
      <c r="E110" s="658">
        <v>793.0</v>
      </c>
      <c r="F110" s="913">
        <f>F105+E110</f>
        <v>157.83</v>
      </c>
      <c r="G110" s="283"/>
      <c r="H110" s="863">
        <f>H95+E110</f>
        <v>6439</v>
      </c>
      <c r="I110" s="863"/>
    </row>
    <row r="111" ht="14.25" customHeight="1">
      <c r="A111" s="185"/>
      <c r="B111" s="644"/>
      <c r="C111" s="642"/>
      <c r="D111" s="644"/>
      <c r="E111" s="672"/>
      <c r="F111" s="962"/>
      <c r="G111" s="283"/>
      <c r="H111" s="863"/>
      <c r="I111" s="863"/>
    </row>
    <row r="112" ht="14.25" customHeight="1">
      <c r="A112" s="185"/>
      <c r="B112" s="626">
        <v>53665.0</v>
      </c>
      <c r="C112" s="622">
        <v>5.0</v>
      </c>
      <c r="D112" s="626" t="s">
        <v>407</v>
      </c>
      <c r="E112" s="627">
        <v>88.0</v>
      </c>
      <c r="F112" s="872">
        <v>-635.17</v>
      </c>
      <c r="G112" s="911">
        <v>2.0</v>
      </c>
      <c r="H112" s="863"/>
      <c r="I112" s="863"/>
    </row>
    <row r="113" ht="14.25" customHeight="1">
      <c r="A113" s="185"/>
      <c r="B113" s="626">
        <v>54075.0</v>
      </c>
      <c r="C113" s="622">
        <v>7.0</v>
      </c>
      <c r="D113" s="626" t="s">
        <v>517</v>
      </c>
      <c r="E113" s="627">
        <v>362.0</v>
      </c>
      <c r="F113" s="963">
        <f t="shared" ref="F113:F116" si="16">F112+E112</f>
        <v>-547.17</v>
      </c>
      <c r="G113" s="283"/>
      <c r="H113" s="863"/>
      <c r="I113" s="863"/>
    </row>
    <row r="114" ht="14.25" customHeight="1">
      <c r="A114" s="185"/>
      <c r="B114" s="626">
        <v>52220.0</v>
      </c>
      <c r="C114" s="622">
        <v>4.0</v>
      </c>
      <c r="D114" s="626" t="s">
        <v>518</v>
      </c>
      <c r="E114" s="627">
        <v>310.0</v>
      </c>
      <c r="F114" s="963">
        <f t="shared" si="16"/>
        <v>-185.17</v>
      </c>
      <c r="G114" s="283"/>
      <c r="H114" s="863"/>
      <c r="I114" s="863"/>
    </row>
    <row r="115" ht="14.25" customHeight="1">
      <c r="A115" s="185"/>
      <c r="B115" s="626">
        <v>54027.0</v>
      </c>
      <c r="C115" s="622">
        <v>4.0</v>
      </c>
      <c r="D115" s="626" t="s">
        <v>538</v>
      </c>
      <c r="E115" s="627">
        <v>310.0</v>
      </c>
      <c r="F115" s="963">
        <f t="shared" si="16"/>
        <v>124.83</v>
      </c>
      <c r="G115" s="283"/>
      <c r="H115" s="863"/>
      <c r="I115" s="863"/>
    </row>
    <row r="116" ht="14.25" customHeight="1">
      <c r="A116" s="185"/>
      <c r="B116" s="626"/>
      <c r="C116" s="622"/>
      <c r="D116" s="626"/>
      <c r="E116" s="658">
        <f>SUM(E112:E115)</f>
        <v>1070</v>
      </c>
      <c r="F116" s="913">
        <f t="shared" si="16"/>
        <v>434.83</v>
      </c>
      <c r="G116" s="283"/>
      <c r="H116" s="863"/>
      <c r="I116" s="863">
        <f>I102+E116</f>
        <v>6131</v>
      </c>
    </row>
    <row r="117" ht="14.25" customHeight="1">
      <c r="A117" s="185"/>
      <c r="B117" s="626"/>
      <c r="C117" s="642"/>
      <c r="D117" s="644"/>
      <c r="E117" s="645"/>
      <c r="F117" s="963"/>
      <c r="G117" s="283"/>
      <c r="H117" s="863"/>
      <c r="I117" s="863"/>
    </row>
    <row r="118" ht="14.25" customHeight="1">
      <c r="A118" s="200"/>
      <c r="B118" s="876"/>
      <c r="C118" s="902"/>
      <c r="D118" s="876"/>
      <c r="E118" s="903"/>
      <c r="F118" s="964"/>
      <c r="G118" s="283"/>
      <c r="H118" s="863"/>
      <c r="I118" s="863"/>
    </row>
    <row r="119" ht="14.25" customHeight="1">
      <c r="A119" s="953">
        <v>45802.0</v>
      </c>
      <c r="B119" s="878" t="s">
        <v>716</v>
      </c>
      <c r="C119" s="653">
        <v>2.0</v>
      </c>
      <c r="D119" s="666" t="s">
        <v>656</v>
      </c>
      <c r="E119" s="656"/>
      <c r="F119" s="965">
        <v>-635.17</v>
      </c>
      <c r="G119" s="899">
        <v>1.0</v>
      </c>
      <c r="H119" s="863"/>
      <c r="I119" s="863"/>
    </row>
    <row r="120" ht="14.25" customHeight="1">
      <c r="A120" s="185"/>
      <c r="B120" s="694"/>
      <c r="C120" s="622">
        <v>3.0</v>
      </c>
      <c r="D120" s="626" t="s">
        <v>656</v>
      </c>
      <c r="E120" s="627"/>
      <c r="F120" s="966"/>
      <c r="G120" s="283"/>
      <c r="H120" s="863"/>
      <c r="I120" s="863"/>
    </row>
    <row r="121" ht="14.25" customHeight="1">
      <c r="A121" s="185"/>
      <c r="B121" s="694"/>
      <c r="C121" s="622">
        <v>2.0</v>
      </c>
      <c r="D121" s="626" t="s">
        <v>656</v>
      </c>
      <c r="E121" s="627"/>
      <c r="F121" s="966"/>
      <c r="G121" s="283"/>
      <c r="H121" s="863"/>
      <c r="I121" s="863"/>
    </row>
    <row r="122" ht="14.25" customHeight="1">
      <c r="A122" s="185"/>
      <c r="B122" s="694"/>
      <c r="C122" s="622">
        <v>2.0</v>
      </c>
      <c r="D122" s="626" t="s">
        <v>656</v>
      </c>
      <c r="E122" s="627"/>
      <c r="F122" s="966"/>
      <c r="G122" s="283"/>
      <c r="H122" s="863"/>
      <c r="I122" s="863"/>
    </row>
    <row r="123" ht="14.25" customHeight="1">
      <c r="A123" s="185"/>
      <c r="B123" s="694"/>
      <c r="C123" s="622">
        <v>2.0</v>
      </c>
      <c r="D123" s="626" t="s">
        <v>717</v>
      </c>
      <c r="E123" s="627"/>
      <c r="F123" s="966"/>
      <c r="G123" s="283"/>
      <c r="H123" s="863"/>
      <c r="I123" s="863"/>
    </row>
    <row r="124" ht="14.25" customHeight="1">
      <c r="A124" s="185"/>
      <c r="B124" s="702"/>
      <c r="C124" s="622">
        <v>3.0</v>
      </c>
      <c r="D124" s="626" t="s">
        <v>718</v>
      </c>
      <c r="E124" s="658">
        <v>793.0</v>
      </c>
      <c r="F124" s="766">
        <f>F119+E124</f>
        <v>157.83</v>
      </c>
      <c r="G124" s="283"/>
      <c r="H124" s="863">
        <f>H110+E124</f>
        <v>7232</v>
      </c>
      <c r="I124" s="863"/>
    </row>
    <row r="125" ht="14.25" customHeight="1">
      <c r="A125" s="185"/>
      <c r="B125" s="918"/>
      <c r="C125" s="642"/>
      <c r="D125" s="644"/>
      <c r="E125" s="645"/>
      <c r="F125" s="170"/>
      <c r="G125" s="283"/>
      <c r="H125" s="863"/>
      <c r="I125" s="863"/>
    </row>
    <row r="126" ht="14.25" customHeight="1">
      <c r="A126" s="185"/>
      <c r="B126" s="644"/>
      <c r="C126" s="642"/>
      <c r="D126" s="644"/>
      <c r="E126" s="672"/>
      <c r="F126" s="966"/>
      <c r="G126" s="869"/>
      <c r="H126" s="863"/>
      <c r="I126" s="863"/>
    </row>
    <row r="127" ht="14.25" customHeight="1">
      <c r="A127" s="185"/>
      <c r="B127" s="626">
        <v>52088.0</v>
      </c>
      <c r="C127" s="622">
        <v>3.0</v>
      </c>
      <c r="D127" s="626" t="s">
        <v>518</v>
      </c>
      <c r="E127" s="627">
        <v>77.0</v>
      </c>
      <c r="F127" s="958">
        <v>-635.17</v>
      </c>
      <c r="G127" s="906">
        <v>2.0</v>
      </c>
      <c r="H127" s="863"/>
      <c r="I127" s="863"/>
    </row>
    <row r="128" ht="14.25" customHeight="1">
      <c r="A128" s="185"/>
      <c r="B128" s="626">
        <v>52904.0</v>
      </c>
      <c r="C128" s="622">
        <v>2.0</v>
      </c>
      <c r="D128" s="626" t="s">
        <v>538</v>
      </c>
      <c r="E128" s="627">
        <v>77.0</v>
      </c>
      <c r="F128" s="958">
        <f t="shared" ref="F128:F131" si="17">F127+E127</f>
        <v>-558.17</v>
      </c>
      <c r="G128" s="283"/>
      <c r="H128" s="863"/>
      <c r="I128" s="863"/>
    </row>
    <row r="129" ht="14.25" customHeight="1">
      <c r="A129" s="185"/>
      <c r="B129" s="678">
        <v>53532.0</v>
      </c>
      <c r="C129" s="622">
        <v>2.0</v>
      </c>
      <c r="D129" s="626" t="s">
        <v>719</v>
      </c>
      <c r="E129" s="627">
        <v>170.0</v>
      </c>
      <c r="F129" s="958">
        <f t="shared" si="17"/>
        <v>-481.17</v>
      </c>
      <c r="G129" s="283"/>
      <c r="H129" s="863"/>
      <c r="I129" s="863"/>
    </row>
    <row r="130" ht="14.25" customHeight="1">
      <c r="A130" s="185"/>
      <c r="B130" s="626" t="s">
        <v>720</v>
      </c>
      <c r="C130" s="622">
        <v>6.0</v>
      </c>
      <c r="D130" s="626" t="s">
        <v>721</v>
      </c>
      <c r="E130" s="627">
        <v>121.0</v>
      </c>
      <c r="F130" s="958">
        <f t="shared" si="17"/>
        <v>-311.17</v>
      </c>
      <c r="G130" s="283"/>
      <c r="H130" s="863"/>
      <c r="I130" s="863"/>
    </row>
    <row r="131" ht="14.25" customHeight="1">
      <c r="A131" s="185"/>
      <c r="B131" s="626"/>
      <c r="C131" s="622"/>
      <c r="D131" s="626"/>
      <c r="E131" s="658">
        <f>SUM(E127:E130)</f>
        <v>445</v>
      </c>
      <c r="F131" s="455">
        <f t="shared" si="17"/>
        <v>-190.17</v>
      </c>
      <c r="G131" s="283"/>
      <c r="H131" s="863"/>
      <c r="I131" s="863">
        <f>I116+E131</f>
        <v>6576</v>
      </c>
    </row>
    <row r="132" ht="14.25" customHeight="1">
      <c r="A132" s="185"/>
      <c r="B132" s="626"/>
      <c r="C132" s="622"/>
      <c r="D132" s="626"/>
      <c r="E132" s="627"/>
      <c r="F132" s="958"/>
      <c r="G132" s="283"/>
      <c r="H132" s="863"/>
      <c r="I132" s="863"/>
    </row>
    <row r="133" ht="14.25" customHeight="1">
      <c r="A133" s="185"/>
      <c r="B133" s="626"/>
      <c r="C133" s="642"/>
      <c r="D133" s="644"/>
      <c r="E133" s="645"/>
      <c r="F133" s="525"/>
      <c r="G133" s="283"/>
      <c r="H133" s="863"/>
      <c r="I133" s="863"/>
    </row>
    <row r="134" ht="14.25" customHeight="1">
      <c r="A134" s="200"/>
      <c r="B134" s="876"/>
      <c r="C134" s="902"/>
      <c r="D134" s="876"/>
      <c r="E134" s="903"/>
      <c r="F134" s="903"/>
      <c r="G134" s="287"/>
      <c r="H134" s="863"/>
      <c r="I134" s="863"/>
    </row>
    <row r="135" ht="14.25" customHeight="1">
      <c r="A135" s="953">
        <v>45803.0</v>
      </c>
      <c r="B135" s="666">
        <v>51837.0</v>
      </c>
      <c r="C135" s="653">
        <v>4.0</v>
      </c>
      <c r="D135" s="666" t="s">
        <v>527</v>
      </c>
      <c r="E135" s="656">
        <v>77.0</v>
      </c>
      <c r="F135" s="898">
        <v>-635.17</v>
      </c>
      <c r="G135" s="911">
        <v>1.0</v>
      </c>
      <c r="H135" s="863"/>
      <c r="I135" s="863"/>
    </row>
    <row r="136" ht="14.25" customHeight="1">
      <c r="A136" s="185"/>
      <c r="B136" s="626">
        <v>50363.0</v>
      </c>
      <c r="C136" s="622">
        <v>8.0</v>
      </c>
      <c r="D136" s="626" t="s">
        <v>722</v>
      </c>
      <c r="E136" s="627">
        <v>509.0</v>
      </c>
      <c r="F136" s="962">
        <f t="shared" ref="F136:F138" si="18">F135+E135</f>
        <v>-558.17</v>
      </c>
      <c r="G136" s="283"/>
      <c r="H136" s="863"/>
      <c r="I136" s="863"/>
    </row>
    <row r="137" ht="14.25" customHeight="1">
      <c r="A137" s="185"/>
      <c r="B137" s="626">
        <v>53373.0</v>
      </c>
      <c r="C137" s="622">
        <v>4.0</v>
      </c>
      <c r="D137" s="626" t="s">
        <v>527</v>
      </c>
      <c r="E137" s="627">
        <v>77.0</v>
      </c>
      <c r="F137" s="962">
        <f t="shared" si="18"/>
        <v>-49.17</v>
      </c>
      <c r="G137" s="283"/>
      <c r="H137" s="863"/>
      <c r="I137" s="863"/>
    </row>
    <row r="138" ht="14.25" customHeight="1">
      <c r="A138" s="185"/>
      <c r="B138" s="626"/>
      <c r="C138" s="622"/>
      <c r="D138" s="626"/>
      <c r="E138" s="658">
        <f>SUM(E135:E137)</f>
        <v>663</v>
      </c>
      <c r="F138" s="913">
        <f t="shared" si="18"/>
        <v>27.83</v>
      </c>
      <c r="G138" s="283"/>
      <c r="H138" s="863">
        <f>H124+E138</f>
        <v>7895</v>
      </c>
      <c r="I138" s="863"/>
    </row>
    <row r="139" ht="14.25" customHeight="1">
      <c r="A139" s="185"/>
      <c r="B139" s="644"/>
      <c r="C139" s="642"/>
      <c r="D139" s="644"/>
      <c r="E139" s="672"/>
      <c r="F139" s="962"/>
      <c r="G139" s="283"/>
      <c r="H139" s="863"/>
      <c r="I139" s="863"/>
    </row>
    <row r="140" ht="14.25" customHeight="1">
      <c r="A140" s="185"/>
      <c r="B140" s="644"/>
      <c r="C140" s="642"/>
      <c r="D140" s="644"/>
      <c r="E140" s="672"/>
      <c r="F140" s="962"/>
      <c r="G140" s="283"/>
      <c r="H140" s="863"/>
      <c r="I140" s="863"/>
    </row>
    <row r="141" ht="14.25" customHeight="1">
      <c r="A141" s="185"/>
      <c r="B141" s="644"/>
      <c r="C141" s="642"/>
      <c r="D141" s="644"/>
      <c r="E141" s="672"/>
      <c r="F141" s="962"/>
      <c r="G141" s="283"/>
      <c r="H141" s="863"/>
      <c r="I141" s="863"/>
    </row>
    <row r="142" ht="14.25" customHeight="1">
      <c r="A142" s="185"/>
      <c r="B142" s="626">
        <v>54027.0</v>
      </c>
      <c r="C142" s="622">
        <v>4.0</v>
      </c>
      <c r="D142" s="626" t="s">
        <v>518</v>
      </c>
      <c r="E142" s="627">
        <v>310.0</v>
      </c>
      <c r="F142" s="872">
        <v>-635.17</v>
      </c>
      <c r="G142" s="911">
        <v>2.0</v>
      </c>
      <c r="H142" s="863"/>
      <c r="I142" s="863"/>
    </row>
    <row r="143" ht="14.25" customHeight="1">
      <c r="A143" s="185"/>
      <c r="B143" s="626">
        <v>53518.0</v>
      </c>
      <c r="C143" s="622">
        <v>7.0</v>
      </c>
      <c r="D143" s="626" t="s">
        <v>518</v>
      </c>
      <c r="E143" s="712">
        <v>310.0</v>
      </c>
      <c r="F143" s="963">
        <f t="shared" ref="F143:F145" si="19">F142+E142</f>
        <v>-325.17</v>
      </c>
      <c r="G143" s="283"/>
      <c r="H143" s="863"/>
      <c r="I143" s="863"/>
    </row>
    <row r="144" ht="14.25" customHeight="1">
      <c r="A144" s="185"/>
      <c r="B144" s="626">
        <v>53786.0</v>
      </c>
      <c r="C144" s="622">
        <v>1.0</v>
      </c>
      <c r="D144" s="626" t="s">
        <v>515</v>
      </c>
      <c r="E144" s="683">
        <v>44.0</v>
      </c>
      <c r="F144" s="963">
        <f t="shared" si="19"/>
        <v>-15.17</v>
      </c>
      <c r="G144" s="283"/>
      <c r="H144" s="863"/>
      <c r="I144" s="863"/>
    </row>
    <row r="145" ht="14.25" customHeight="1">
      <c r="A145" s="185"/>
      <c r="B145" s="626"/>
      <c r="C145" s="622"/>
      <c r="D145" s="626"/>
      <c r="E145" s="658">
        <f>SUM(E142:E144)</f>
        <v>664</v>
      </c>
      <c r="F145" s="913">
        <f t="shared" si="19"/>
        <v>28.83</v>
      </c>
      <c r="G145" s="283"/>
      <c r="H145" s="863"/>
      <c r="I145" s="863">
        <f>I131+E145</f>
        <v>7240</v>
      </c>
    </row>
    <row r="146" ht="14.25" customHeight="1">
      <c r="A146" s="185"/>
      <c r="B146" s="626"/>
      <c r="C146" s="622"/>
      <c r="D146" s="626"/>
      <c r="E146" s="627"/>
      <c r="F146" s="963"/>
      <c r="G146" s="283"/>
      <c r="H146" s="863"/>
      <c r="I146" s="863"/>
    </row>
    <row r="147" ht="14.25" customHeight="1">
      <c r="A147" s="185"/>
      <c r="B147" s="626"/>
      <c r="C147" s="642"/>
      <c r="D147" s="644"/>
      <c r="E147" s="645"/>
      <c r="F147" s="963"/>
      <c r="G147" s="283"/>
      <c r="H147" s="863"/>
      <c r="I147" s="863"/>
    </row>
    <row r="148" ht="14.25" customHeight="1">
      <c r="A148" s="200"/>
      <c r="B148" s="876"/>
      <c r="C148" s="902"/>
      <c r="D148" s="876"/>
      <c r="E148" s="903"/>
      <c r="F148" s="964"/>
      <c r="G148" s="287"/>
      <c r="H148" s="863"/>
      <c r="I148" s="863"/>
    </row>
    <row r="149" ht="14.25" customHeight="1">
      <c r="A149" s="967">
        <v>45804.0</v>
      </c>
      <c r="B149" s="666">
        <v>50362.0</v>
      </c>
      <c r="C149" s="653">
        <v>8.0</v>
      </c>
      <c r="D149" s="666" t="s">
        <v>531</v>
      </c>
      <c r="E149" s="656">
        <v>793.0</v>
      </c>
      <c r="F149" s="898">
        <v>-635.17</v>
      </c>
      <c r="G149" s="899">
        <v>1.0</v>
      </c>
      <c r="H149" s="863"/>
      <c r="I149" s="863"/>
    </row>
    <row r="150" ht="14.25" customHeight="1">
      <c r="A150" s="185"/>
      <c r="B150" s="626">
        <v>50956.0</v>
      </c>
      <c r="C150" s="622">
        <v>4.0</v>
      </c>
      <c r="D150" s="626" t="s">
        <v>525</v>
      </c>
      <c r="E150" s="627">
        <v>77.0</v>
      </c>
      <c r="F150" s="962">
        <f t="shared" ref="F150:F151" si="20">F149+E149</f>
        <v>157.83</v>
      </c>
      <c r="G150" s="283"/>
      <c r="H150" s="863"/>
      <c r="I150" s="863"/>
    </row>
    <row r="151" ht="14.25" customHeight="1">
      <c r="A151" s="185"/>
      <c r="B151" s="626"/>
      <c r="C151" s="622"/>
      <c r="D151" s="626"/>
      <c r="E151" s="658">
        <f>SUM(E149:E150)</f>
        <v>870</v>
      </c>
      <c r="F151" s="913">
        <f t="shared" si="20"/>
        <v>234.83</v>
      </c>
      <c r="G151" s="283"/>
      <c r="H151" s="863">
        <f>H138+E151</f>
        <v>8765</v>
      </c>
      <c r="I151" s="863"/>
    </row>
    <row r="152" ht="14.25" customHeight="1">
      <c r="A152" s="185"/>
      <c r="B152" s="626"/>
      <c r="C152" s="622"/>
      <c r="D152" s="626"/>
      <c r="E152" s="658"/>
      <c r="F152" s="962"/>
      <c r="G152" s="283"/>
      <c r="H152" s="863"/>
      <c r="I152" s="863"/>
    </row>
    <row r="153" ht="14.25" customHeight="1">
      <c r="A153" s="185"/>
      <c r="B153" s="644"/>
      <c r="C153" s="642"/>
      <c r="D153" s="644"/>
      <c r="E153" s="672"/>
      <c r="F153" s="962"/>
      <c r="G153" s="283"/>
      <c r="H153" s="863"/>
      <c r="I153" s="863"/>
    </row>
    <row r="154" ht="14.25" customHeight="1">
      <c r="A154" s="185"/>
      <c r="B154" s="644"/>
      <c r="C154" s="642"/>
      <c r="D154" s="644"/>
      <c r="E154" s="672"/>
      <c r="F154" s="962"/>
      <c r="G154" s="283"/>
      <c r="H154" s="863"/>
      <c r="I154" s="863"/>
    </row>
    <row r="155" ht="14.25" customHeight="1">
      <c r="A155" s="185"/>
      <c r="B155" s="626">
        <v>52971.0</v>
      </c>
      <c r="C155" s="622">
        <v>4.0</v>
      </c>
      <c r="D155" s="626" t="s">
        <v>527</v>
      </c>
      <c r="E155" s="627">
        <v>77.0</v>
      </c>
      <c r="F155" s="872">
        <v>-635.17</v>
      </c>
      <c r="G155" s="925">
        <v>2.0</v>
      </c>
      <c r="H155" s="863"/>
      <c r="I155" s="863"/>
    </row>
    <row r="156" ht="14.25" customHeight="1">
      <c r="A156" s="185"/>
      <c r="B156" s="626">
        <v>47864.0</v>
      </c>
      <c r="C156" s="622">
        <v>2.0</v>
      </c>
      <c r="D156" s="626" t="s">
        <v>525</v>
      </c>
      <c r="E156" s="627">
        <v>77.0</v>
      </c>
      <c r="F156" s="963">
        <f t="shared" ref="F156:F159" si="21">F155+E155</f>
        <v>-558.17</v>
      </c>
      <c r="G156" s="283"/>
      <c r="H156" s="863"/>
      <c r="I156" s="863"/>
    </row>
    <row r="157" ht="14.25" customHeight="1">
      <c r="A157" s="185"/>
      <c r="B157" s="626" t="s">
        <v>723</v>
      </c>
      <c r="C157" s="622">
        <v>4.0</v>
      </c>
      <c r="D157" s="626" t="s">
        <v>407</v>
      </c>
      <c r="E157" s="627">
        <v>88.0</v>
      </c>
      <c r="F157" s="963">
        <f t="shared" si="21"/>
        <v>-481.17</v>
      </c>
      <c r="G157" s="283"/>
      <c r="H157" s="863"/>
      <c r="I157" s="863"/>
    </row>
    <row r="158" ht="14.25" customHeight="1">
      <c r="A158" s="185"/>
      <c r="B158" s="195">
        <v>47944.0</v>
      </c>
      <c r="C158" s="256">
        <v>10.0</v>
      </c>
      <c r="D158" s="195" t="s">
        <v>359</v>
      </c>
      <c r="E158" s="311">
        <v>362.0</v>
      </c>
      <c r="F158" s="963">
        <f t="shared" si="21"/>
        <v>-393.17</v>
      </c>
      <c r="G158" s="283"/>
      <c r="H158" s="863"/>
      <c r="I158" s="863"/>
    </row>
    <row r="159" ht="14.25" customHeight="1">
      <c r="A159" s="185"/>
      <c r="B159" s="626"/>
      <c r="C159" s="622"/>
      <c r="D159" s="626"/>
      <c r="E159" s="658">
        <f>SUM(E155:E158)</f>
        <v>604</v>
      </c>
      <c r="F159" s="955">
        <f t="shared" si="21"/>
        <v>-31.17</v>
      </c>
      <c r="G159" s="283"/>
      <c r="H159" s="863"/>
      <c r="I159" s="863">
        <f>I145+E159</f>
        <v>7844</v>
      </c>
    </row>
    <row r="160" ht="14.25" customHeight="1">
      <c r="A160" s="185"/>
      <c r="B160" s="626"/>
      <c r="C160" s="642"/>
      <c r="D160" s="644"/>
      <c r="E160" s="645"/>
      <c r="F160" s="968"/>
      <c r="G160" s="283"/>
      <c r="H160" s="863"/>
      <c r="I160" s="863"/>
    </row>
    <row r="161" ht="14.25" customHeight="1">
      <c r="A161" s="200"/>
      <c r="B161" s="876"/>
      <c r="C161" s="902"/>
      <c r="D161" s="876"/>
      <c r="E161" s="903"/>
      <c r="F161" s="956"/>
      <c r="G161" s="287"/>
      <c r="H161" s="863"/>
      <c r="I161" s="863"/>
    </row>
    <row r="162" ht="14.25" customHeight="1">
      <c r="A162" s="967">
        <v>45805.0</v>
      </c>
      <c r="B162" s="666" t="s">
        <v>724</v>
      </c>
      <c r="C162" s="653">
        <f>2+4+3+3</f>
        <v>12</v>
      </c>
      <c r="D162" s="666" t="s">
        <v>407</v>
      </c>
      <c r="E162" s="656">
        <v>176.0</v>
      </c>
      <c r="F162" s="898">
        <v>-635.17</v>
      </c>
      <c r="G162" s="899">
        <v>1.0</v>
      </c>
      <c r="H162" s="863"/>
      <c r="I162" s="863"/>
    </row>
    <row r="163" ht="14.25" customHeight="1">
      <c r="A163" s="185"/>
      <c r="B163" s="626">
        <v>52024.0</v>
      </c>
      <c r="C163" s="622">
        <v>7.0</v>
      </c>
      <c r="D163" s="626" t="s">
        <v>518</v>
      </c>
      <c r="E163" s="627">
        <v>310.0</v>
      </c>
      <c r="F163" s="912">
        <f t="shared" ref="F163:F166" si="22">F162+E162</f>
        <v>-459.17</v>
      </c>
      <c r="G163" s="283"/>
      <c r="H163" s="863"/>
      <c r="I163" s="863"/>
    </row>
    <row r="164" ht="14.25" customHeight="1">
      <c r="A164" s="185"/>
      <c r="B164" s="626">
        <v>52163.0</v>
      </c>
      <c r="C164" s="622">
        <v>3.0</v>
      </c>
      <c r="D164" s="626" t="s">
        <v>527</v>
      </c>
      <c r="E164" s="627">
        <v>77.0</v>
      </c>
      <c r="F164" s="912">
        <f t="shared" si="22"/>
        <v>-149.17</v>
      </c>
      <c r="G164" s="283"/>
      <c r="H164" s="863"/>
      <c r="I164" s="863"/>
    </row>
    <row r="165" ht="14.25" customHeight="1">
      <c r="A165" s="185"/>
      <c r="B165" s="626">
        <v>53171.0</v>
      </c>
      <c r="C165" s="622">
        <v>7.0</v>
      </c>
      <c r="D165" s="626" t="s">
        <v>725</v>
      </c>
      <c r="E165" s="627">
        <v>300.0</v>
      </c>
      <c r="F165" s="912">
        <f t="shared" si="22"/>
        <v>-72.17</v>
      </c>
      <c r="G165" s="283"/>
      <c r="H165" s="863"/>
      <c r="I165" s="863"/>
    </row>
    <row r="166" ht="14.25" customHeight="1">
      <c r="A166" s="185"/>
      <c r="B166" s="644"/>
      <c r="C166" s="642"/>
      <c r="D166" s="644"/>
      <c r="E166" s="645">
        <f>SUM(E162:E165)</f>
        <v>863</v>
      </c>
      <c r="F166" s="913">
        <f t="shared" si="22"/>
        <v>227.83</v>
      </c>
      <c r="G166" s="283"/>
      <c r="H166" s="863">
        <f>H151+E166</f>
        <v>9628</v>
      </c>
      <c r="I166" s="863"/>
    </row>
    <row r="167" ht="14.25" customHeight="1">
      <c r="A167" s="185"/>
      <c r="B167" s="644"/>
      <c r="C167" s="642"/>
      <c r="D167" s="644"/>
      <c r="E167" s="672"/>
      <c r="F167" s="912"/>
      <c r="G167" s="283"/>
      <c r="H167" s="863"/>
      <c r="I167" s="863"/>
    </row>
    <row r="168" ht="14.25" customHeight="1">
      <c r="A168" s="185"/>
      <c r="B168" s="626">
        <v>54132.0</v>
      </c>
      <c r="C168" s="622">
        <v>1.0</v>
      </c>
      <c r="D168" s="626" t="s">
        <v>518</v>
      </c>
      <c r="E168" s="627">
        <v>77.0</v>
      </c>
      <c r="F168" s="858">
        <v>-635.17</v>
      </c>
      <c r="G168" s="911">
        <v>2.0</v>
      </c>
      <c r="H168" s="863"/>
      <c r="I168" s="863"/>
    </row>
    <row r="169" ht="14.25" customHeight="1">
      <c r="A169" s="185"/>
      <c r="B169" s="626" t="s">
        <v>726</v>
      </c>
      <c r="C169" s="622">
        <v>4.0</v>
      </c>
      <c r="D169" s="626" t="s">
        <v>525</v>
      </c>
      <c r="E169" s="627">
        <v>154.0</v>
      </c>
      <c r="F169" s="912">
        <f t="shared" ref="F169:F173" si="23">F168+E168</f>
        <v>-558.17</v>
      </c>
      <c r="G169" s="283"/>
      <c r="H169" s="863"/>
      <c r="I169" s="863"/>
    </row>
    <row r="170" ht="14.25" customHeight="1">
      <c r="A170" s="185"/>
      <c r="B170" s="626" t="s">
        <v>727</v>
      </c>
      <c r="C170" s="622">
        <f>2+2+2+2</f>
        <v>8</v>
      </c>
      <c r="D170" s="626" t="s">
        <v>527</v>
      </c>
      <c r="E170" s="627">
        <f>77+77+77+77</f>
        <v>308</v>
      </c>
      <c r="F170" s="912">
        <f t="shared" si="23"/>
        <v>-404.17</v>
      </c>
      <c r="G170" s="283"/>
      <c r="H170" s="863"/>
      <c r="I170" s="863"/>
    </row>
    <row r="171" ht="14.25" customHeight="1">
      <c r="A171" s="185"/>
      <c r="B171" s="626">
        <v>54075.0</v>
      </c>
      <c r="C171" s="622">
        <v>7.0</v>
      </c>
      <c r="D171" s="626" t="s">
        <v>359</v>
      </c>
      <c r="E171" s="627">
        <v>362.0</v>
      </c>
      <c r="F171" s="912">
        <f t="shared" si="23"/>
        <v>-96.17</v>
      </c>
      <c r="G171" s="283"/>
      <c r="H171" s="863"/>
      <c r="I171" s="863"/>
    </row>
    <row r="172" ht="14.25" customHeight="1">
      <c r="A172" s="185"/>
      <c r="B172" s="626">
        <v>53432.0</v>
      </c>
      <c r="C172" s="622">
        <v>2.0</v>
      </c>
      <c r="D172" s="626" t="s">
        <v>518</v>
      </c>
      <c r="E172" s="627">
        <v>77.0</v>
      </c>
      <c r="F172" s="912">
        <f t="shared" si="23"/>
        <v>265.83</v>
      </c>
      <c r="G172" s="283"/>
      <c r="H172" s="863"/>
      <c r="I172" s="863"/>
    </row>
    <row r="173" ht="14.25" customHeight="1">
      <c r="A173" s="185"/>
      <c r="B173" s="626"/>
      <c r="C173" s="622"/>
      <c r="D173" s="626"/>
      <c r="E173" s="658">
        <f>SUM(E168:E172)</f>
        <v>978</v>
      </c>
      <c r="F173" s="913">
        <f t="shared" si="23"/>
        <v>342.83</v>
      </c>
      <c r="G173" s="283"/>
      <c r="H173" s="863"/>
      <c r="I173" s="863">
        <f>I159+E173</f>
        <v>8822</v>
      </c>
    </row>
    <row r="174" ht="14.25" customHeight="1">
      <c r="A174" s="185"/>
      <c r="B174" s="626"/>
      <c r="C174" s="642"/>
      <c r="D174" s="644"/>
      <c r="E174" s="645"/>
      <c r="F174" s="912"/>
      <c r="G174" s="283"/>
      <c r="H174" s="863"/>
      <c r="I174" s="863"/>
    </row>
    <row r="175" ht="14.25" customHeight="1">
      <c r="A175" s="200"/>
      <c r="B175" s="876"/>
      <c r="C175" s="902"/>
      <c r="D175" s="876"/>
      <c r="E175" s="903"/>
      <c r="F175" s="956"/>
      <c r="G175" s="287"/>
      <c r="H175" s="863"/>
      <c r="I175" s="863"/>
    </row>
    <row r="176" ht="14.25" customHeight="1">
      <c r="A176" s="967">
        <v>45806.0</v>
      </c>
      <c r="B176" s="626">
        <v>53816.0</v>
      </c>
      <c r="C176" s="653">
        <v>8.0</v>
      </c>
      <c r="D176" s="666" t="s">
        <v>529</v>
      </c>
      <c r="E176" s="656">
        <v>310.0</v>
      </c>
      <c r="F176" s="898">
        <v>-635.17</v>
      </c>
      <c r="G176" s="917">
        <v>1.0</v>
      </c>
      <c r="H176" s="863"/>
      <c r="I176" s="863"/>
    </row>
    <row r="177" ht="14.25" customHeight="1">
      <c r="A177" s="185"/>
      <c r="B177" s="969">
        <v>53911.0</v>
      </c>
      <c r="C177" s="969">
        <v>2.0</v>
      </c>
      <c r="D177" s="969" t="s">
        <v>728</v>
      </c>
      <c r="E177" s="970">
        <v>170.0</v>
      </c>
      <c r="F177" s="912">
        <f t="shared" ref="F177:F180" si="24">F176+E176</f>
        <v>-325.17</v>
      </c>
      <c r="G177" s="283"/>
      <c r="H177" s="863"/>
      <c r="I177" s="863"/>
    </row>
    <row r="178" ht="14.25" customHeight="1">
      <c r="A178" s="185"/>
      <c r="B178" s="626">
        <v>53912.0</v>
      </c>
      <c r="C178" s="622">
        <v>2.0</v>
      </c>
      <c r="D178" s="626" t="s">
        <v>529</v>
      </c>
      <c r="E178" s="627">
        <v>77.0</v>
      </c>
      <c r="F178" s="912">
        <f t="shared" si="24"/>
        <v>-155.17</v>
      </c>
      <c r="G178" s="283"/>
      <c r="H178" s="863"/>
      <c r="I178" s="863"/>
    </row>
    <row r="179" ht="14.25" customHeight="1">
      <c r="A179" s="185"/>
      <c r="B179" s="626">
        <v>53386.0</v>
      </c>
      <c r="C179" s="622">
        <v>2.0</v>
      </c>
      <c r="D179" s="626" t="s">
        <v>535</v>
      </c>
      <c r="E179" s="627">
        <v>63.0</v>
      </c>
      <c r="F179" s="912">
        <f t="shared" si="24"/>
        <v>-78.17</v>
      </c>
      <c r="G179" s="283"/>
      <c r="H179" s="863"/>
      <c r="I179" s="863"/>
    </row>
    <row r="180" ht="14.25" customHeight="1">
      <c r="A180" s="185"/>
      <c r="B180" s="644"/>
      <c r="C180" s="642"/>
      <c r="D180" s="644"/>
      <c r="E180" s="645">
        <f>SUM(E176:E179)</f>
        <v>620</v>
      </c>
      <c r="F180" s="920">
        <f t="shared" si="24"/>
        <v>-15.17</v>
      </c>
      <c r="G180" s="283"/>
      <c r="H180" s="863">
        <f>H166+E180</f>
        <v>10248</v>
      </c>
      <c r="I180" s="863"/>
    </row>
    <row r="181" ht="14.25" customHeight="1">
      <c r="A181" s="185"/>
      <c r="B181" s="644"/>
      <c r="C181" s="642"/>
      <c r="D181" s="644"/>
      <c r="E181" s="672"/>
      <c r="F181" s="971"/>
      <c r="G181" s="283"/>
      <c r="H181" s="863"/>
      <c r="I181" s="863"/>
    </row>
    <row r="182" ht="14.25" customHeight="1">
      <c r="A182" s="185"/>
      <c r="B182" s="644"/>
      <c r="C182" s="642"/>
      <c r="D182" s="644"/>
      <c r="E182" s="672"/>
      <c r="F182" s="912"/>
      <c r="G182" s="869"/>
      <c r="H182" s="863"/>
      <c r="I182" s="863"/>
    </row>
    <row r="183" ht="14.25" customHeight="1">
      <c r="A183" s="185"/>
      <c r="B183" s="626">
        <v>53695.0</v>
      </c>
      <c r="C183" s="622">
        <v>5.0</v>
      </c>
      <c r="D183" s="626" t="s">
        <v>525</v>
      </c>
      <c r="E183" s="627">
        <v>154.0</v>
      </c>
      <c r="F183" s="858">
        <v>-635.17</v>
      </c>
      <c r="G183" s="925">
        <v>2.0</v>
      </c>
      <c r="H183" s="863"/>
      <c r="I183" s="863"/>
    </row>
    <row r="184" ht="14.25" customHeight="1">
      <c r="A184" s="185"/>
      <c r="B184" s="626">
        <v>48442.0</v>
      </c>
      <c r="C184" s="622">
        <v>2.0</v>
      </c>
      <c r="D184" s="626" t="s">
        <v>518</v>
      </c>
      <c r="E184" s="627">
        <v>77.0</v>
      </c>
      <c r="F184" s="912">
        <f t="shared" ref="F184:F186" si="25">F183+E183</f>
        <v>-481.17</v>
      </c>
      <c r="G184" s="283"/>
      <c r="H184" s="863"/>
      <c r="I184" s="863"/>
    </row>
    <row r="185" ht="14.25" customHeight="1">
      <c r="A185" s="185"/>
      <c r="B185" s="626">
        <v>52077.0</v>
      </c>
      <c r="C185" s="622">
        <v>6.0</v>
      </c>
      <c r="D185" s="626" t="s">
        <v>554</v>
      </c>
      <c r="E185" s="627">
        <v>206.0</v>
      </c>
      <c r="F185" s="912">
        <f t="shared" si="25"/>
        <v>-404.17</v>
      </c>
      <c r="G185" s="283"/>
      <c r="H185" s="863"/>
      <c r="I185" s="863"/>
    </row>
    <row r="186" ht="14.25" customHeight="1">
      <c r="A186" s="185"/>
      <c r="B186" s="626"/>
      <c r="C186" s="622"/>
      <c r="D186" s="626"/>
      <c r="E186" s="658">
        <f>SUM(E183:E185)</f>
        <v>437</v>
      </c>
      <c r="F186" s="920">
        <f t="shared" si="25"/>
        <v>-198.17</v>
      </c>
      <c r="G186" s="283"/>
      <c r="H186" s="863"/>
      <c r="I186" s="863">
        <f>I173+E186</f>
        <v>9259</v>
      </c>
    </row>
    <row r="187" ht="14.25" customHeight="1">
      <c r="A187" s="185"/>
      <c r="B187" s="626"/>
      <c r="C187" s="642"/>
      <c r="D187" s="644"/>
      <c r="E187" s="645"/>
      <c r="F187" s="912"/>
      <c r="G187" s="283"/>
      <c r="H187" s="863"/>
      <c r="I187" s="863"/>
    </row>
    <row r="188" ht="14.25" customHeight="1">
      <c r="A188" s="200"/>
      <c r="B188" s="876"/>
      <c r="C188" s="902"/>
      <c r="D188" s="876"/>
      <c r="E188" s="903"/>
      <c r="F188" s="956"/>
      <c r="G188" s="287"/>
      <c r="H188" s="863"/>
      <c r="I188" s="863"/>
    </row>
    <row r="189" ht="14.25" customHeight="1">
      <c r="A189" s="967">
        <v>45807.0</v>
      </c>
      <c r="B189" s="666">
        <v>53555.0</v>
      </c>
      <c r="C189" s="653">
        <v>10.0</v>
      </c>
      <c r="D189" s="666" t="s">
        <v>518</v>
      </c>
      <c r="E189" s="656">
        <v>310.0</v>
      </c>
      <c r="F189" s="898">
        <v>-635.17</v>
      </c>
      <c r="G189" s="899">
        <v>1.0</v>
      </c>
      <c r="H189" s="863"/>
      <c r="I189" s="863"/>
    </row>
    <row r="190" ht="14.25" customHeight="1">
      <c r="A190" s="185"/>
      <c r="B190" s="626">
        <v>48139.0</v>
      </c>
      <c r="C190" s="622">
        <v>4.0</v>
      </c>
      <c r="D190" s="626" t="s">
        <v>517</v>
      </c>
      <c r="E190" s="627">
        <v>362.0</v>
      </c>
      <c r="F190" s="912">
        <f t="shared" ref="F190:F193" si="26">F189+E189</f>
        <v>-325.17</v>
      </c>
      <c r="G190" s="283"/>
      <c r="H190" s="863"/>
      <c r="I190" s="863"/>
    </row>
    <row r="191" ht="14.25" customHeight="1">
      <c r="A191" s="185"/>
      <c r="B191" s="626">
        <v>51617.0</v>
      </c>
      <c r="C191" s="622">
        <v>6.0</v>
      </c>
      <c r="D191" s="626" t="s">
        <v>554</v>
      </c>
      <c r="E191" s="627">
        <v>206.0</v>
      </c>
      <c r="F191" s="912">
        <f t="shared" si="26"/>
        <v>36.83</v>
      </c>
      <c r="G191" s="283"/>
      <c r="H191" s="863"/>
      <c r="I191" s="863"/>
    </row>
    <row r="192" ht="14.25" customHeight="1">
      <c r="A192" s="185"/>
      <c r="B192" s="463">
        <v>53045.0</v>
      </c>
      <c r="C192" s="622">
        <v>1.0</v>
      </c>
      <c r="D192" s="626" t="s">
        <v>518</v>
      </c>
      <c r="E192" s="627">
        <v>77.0</v>
      </c>
      <c r="F192" s="912">
        <f t="shared" si="26"/>
        <v>242.83</v>
      </c>
      <c r="G192" s="283"/>
      <c r="H192" s="863"/>
      <c r="I192" s="863"/>
    </row>
    <row r="193" ht="14.25" customHeight="1">
      <c r="A193" s="185"/>
      <c r="B193" s="644"/>
      <c r="C193" s="642"/>
      <c r="D193" s="644"/>
      <c r="E193" s="645">
        <f>SUM(E189:E192)</f>
        <v>955</v>
      </c>
      <c r="F193" s="913">
        <f t="shared" si="26"/>
        <v>319.83</v>
      </c>
      <c r="G193" s="283"/>
      <c r="H193" s="863">
        <f>H180+E193</f>
        <v>11203</v>
      </c>
      <c r="I193" s="863"/>
    </row>
    <row r="194" ht="14.25" customHeight="1">
      <c r="A194" s="185"/>
      <c r="B194" s="644"/>
      <c r="C194" s="642"/>
      <c r="D194" s="644"/>
      <c r="E194" s="672"/>
      <c r="F194" s="912"/>
      <c r="G194" s="283"/>
      <c r="H194" s="863"/>
      <c r="I194" s="863"/>
    </row>
    <row r="195" ht="14.25" customHeight="1">
      <c r="A195" s="185"/>
      <c r="B195" s="644"/>
      <c r="C195" s="642"/>
      <c r="D195" s="644"/>
      <c r="E195" s="672"/>
      <c r="F195" s="912"/>
      <c r="G195" s="283"/>
      <c r="H195" s="863"/>
      <c r="I195" s="863"/>
    </row>
    <row r="196" ht="14.25" customHeight="1">
      <c r="A196" s="185"/>
      <c r="B196" s="626">
        <v>53612.0</v>
      </c>
      <c r="C196" s="622">
        <v>10.0</v>
      </c>
      <c r="D196" s="626" t="s">
        <v>729</v>
      </c>
      <c r="E196" s="658">
        <v>1087.0</v>
      </c>
      <c r="F196" s="858">
        <v>-635.17</v>
      </c>
      <c r="G196" s="911">
        <v>2.0</v>
      </c>
      <c r="H196" s="863"/>
      <c r="I196" s="863"/>
    </row>
    <row r="197" ht="14.25" customHeight="1">
      <c r="A197" s="185"/>
      <c r="B197" s="626"/>
      <c r="C197" s="622"/>
      <c r="D197" s="626"/>
      <c r="E197" s="627"/>
      <c r="F197" s="913">
        <f>F196+E196</f>
        <v>451.83</v>
      </c>
      <c r="G197" s="283"/>
      <c r="H197" s="863"/>
      <c r="I197" s="863">
        <f>I186+E196</f>
        <v>10346</v>
      </c>
    </row>
    <row r="198" ht="14.25" customHeight="1">
      <c r="A198" s="185"/>
      <c r="B198" s="626"/>
      <c r="C198" s="622"/>
      <c r="D198" s="626"/>
      <c r="E198" s="627"/>
      <c r="F198" s="912"/>
      <c r="G198" s="283"/>
      <c r="H198" s="863"/>
      <c r="I198" s="863"/>
    </row>
    <row r="199" ht="14.25" customHeight="1">
      <c r="A199" s="185"/>
      <c r="B199" s="626"/>
      <c r="C199" s="622"/>
      <c r="D199" s="626"/>
      <c r="E199" s="627"/>
      <c r="F199" s="912"/>
      <c r="G199" s="283"/>
      <c r="H199" s="863"/>
      <c r="I199" s="863"/>
    </row>
    <row r="200" ht="14.25" customHeight="1">
      <c r="A200" s="185"/>
      <c r="B200" s="626"/>
      <c r="C200" s="622"/>
      <c r="D200" s="626"/>
      <c r="E200" s="627"/>
      <c r="F200" s="971"/>
      <c r="G200" s="283"/>
      <c r="H200" s="863"/>
      <c r="I200" s="863"/>
    </row>
    <row r="201" ht="14.25" customHeight="1">
      <c r="A201" s="185"/>
      <c r="B201" s="626"/>
      <c r="C201" s="642"/>
      <c r="D201" s="644"/>
      <c r="E201" s="645"/>
      <c r="F201" s="900"/>
      <c r="G201" s="283"/>
      <c r="H201" s="863"/>
      <c r="I201" s="863"/>
    </row>
    <row r="202" ht="14.25" customHeight="1">
      <c r="A202" s="200"/>
      <c r="B202" s="876"/>
      <c r="C202" s="902"/>
      <c r="D202" s="876"/>
      <c r="E202" s="903"/>
      <c r="F202" s="956"/>
      <c r="G202" s="287"/>
      <c r="H202" s="863"/>
      <c r="I202" s="863"/>
    </row>
    <row r="203" ht="14.25" customHeight="1">
      <c r="A203" s="967">
        <v>45808.0</v>
      </c>
      <c r="B203" s="626">
        <v>53612.0</v>
      </c>
      <c r="C203" s="622">
        <v>10.0</v>
      </c>
      <c r="D203" s="626" t="s">
        <v>730</v>
      </c>
      <c r="E203" s="658">
        <v>1087.0</v>
      </c>
      <c r="F203" s="972">
        <v>0.0</v>
      </c>
      <c r="G203" s="899">
        <v>1.0</v>
      </c>
      <c r="H203" s="863"/>
      <c r="I203" s="863"/>
    </row>
    <row r="204" ht="14.25" customHeight="1">
      <c r="A204" s="185"/>
      <c r="B204" s="626"/>
      <c r="C204" s="622"/>
      <c r="D204" s="723" t="s">
        <v>731</v>
      </c>
      <c r="E204" s="809"/>
      <c r="F204" s="912">
        <f t="shared" ref="F204:F207" si="27">F203+E203</f>
        <v>1087</v>
      </c>
      <c r="G204" s="283"/>
      <c r="H204" s="863"/>
      <c r="I204" s="863"/>
    </row>
    <row r="205" ht="14.25" customHeight="1">
      <c r="A205" s="185"/>
      <c r="B205" s="626"/>
      <c r="C205" s="622"/>
      <c r="D205" s="626"/>
      <c r="E205" s="627"/>
      <c r="F205" s="912">
        <f t="shared" si="27"/>
        <v>1087</v>
      </c>
      <c r="G205" s="283"/>
      <c r="H205" s="863"/>
      <c r="I205" s="863"/>
    </row>
    <row r="206" ht="14.25" customHeight="1">
      <c r="A206" s="185"/>
      <c r="B206" s="626"/>
      <c r="C206" s="622"/>
      <c r="D206" s="626"/>
      <c r="E206" s="627"/>
      <c r="F206" s="912">
        <f t="shared" si="27"/>
        <v>1087</v>
      </c>
      <c r="G206" s="283"/>
      <c r="H206" s="863"/>
      <c r="I206" s="863"/>
    </row>
    <row r="207" ht="14.25" customHeight="1">
      <c r="A207" s="185"/>
      <c r="B207" s="644"/>
      <c r="C207" s="642"/>
      <c r="D207" s="644"/>
      <c r="E207" s="645">
        <f>SUM(E203:E206)</f>
        <v>1087</v>
      </c>
      <c r="F207" s="913">
        <f t="shared" si="27"/>
        <v>1087</v>
      </c>
      <c r="G207" s="283"/>
      <c r="H207" s="930">
        <f>H193+E207</f>
        <v>12290</v>
      </c>
      <c r="I207" s="863"/>
    </row>
    <row r="208" ht="14.25" customHeight="1">
      <c r="A208" s="185"/>
      <c r="B208" s="644"/>
      <c r="C208" s="642"/>
      <c r="D208" s="644"/>
      <c r="E208" s="672"/>
      <c r="F208" s="912"/>
      <c r="G208" s="283"/>
      <c r="H208" s="863"/>
      <c r="I208" s="863"/>
    </row>
    <row r="209" ht="14.25" customHeight="1">
      <c r="A209" s="185"/>
      <c r="B209" s="728"/>
      <c r="C209" s="725"/>
      <c r="D209" s="728"/>
      <c r="E209" s="695"/>
      <c r="F209" s="912"/>
      <c r="G209" s="283"/>
      <c r="H209" s="863"/>
      <c r="I209" s="863"/>
    </row>
    <row r="210" ht="14.25" customHeight="1">
      <c r="A210" s="185"/>
      <c r="B210" s="28">
        <v>53737.0</v>
      </c>
      <c r="C210" s="622">
        <v>4.0</v>
      </c>
      <c r="D210" s="626" t="s">
        <v>517</v>
      </c>
      <c r="E210" s="627">
        <v>362.0</v>
      </c>
      <c r="F210" s="973">
        <v>0.0</v>
      </c>
      <c r="G210" s="911">
        <v>2.0</v>
      </c>
      <c r="H210" s="863"/>
      <c r="I210" s="863"/>
    </row>
    <row r="211" ht="14.25" customHeight="1">
      <c r="A211" s="185"/>
      <c r="B211" s="28">
        <v>51774.0</v>
      </c>
      <c r="C211" s="622">
        <v>9.0</v>
      </c>
      <c r="D211" s="626" t="s">
        <v>518</v>
      </c>
      <c r="E211" s="627">
        <v>310.0</v>
      </c>
      <c r="F211" s="974">
        <f t="shared" ref="F211:F214" si="28">F210+E210</f>
        <v>362</v>
      </c>
      <c r="G211" s="283"/>
      <c r="H211" s="863"/>
      <c r="I211" s="863"/>
    </row>
    <row r="212" ht="14.25" customHeight="1">
      <c r="A212" s="185"/>
      <c r="B212" s="28">
        <v>54007.0</v>
      </c>
      <c r="C212" s="622">
        <v>8.0</v>
      </c>
      <c r="D212" s="626" t="s">
        <v>538</v>
      </c>
      <c r="E212" s="627">
        <v>310.0</v>
      </c>
      <c r="F212" s="974">
        <f t="shared" si="28"/>
        <v>672</v>
      </c>
      <c r="G212" s="283"/>
      <c r="H212" s="863"/>
      <c r="I212" s="863"/>
    </row>
    <row r="213" ht="14.25" customHeight="1">
      <c r="A213" s="185"/>
      <c r="B213" s="28">
        <v>50942.0</v>
      </c>
      <c r="C213" s="622">
        <v>1.0</v>
      </c>
      <c r="D213" s="626" t="s">
        <v>527</v>
      </c>
      <c r="E213" s="627">
        <v>77.0</v>
      </c>
      <c r="F213" s="974">
        <f t="shared" si="28"/>
        <v>982</v>
      </c>
      <c r="G213" s="283"/>
      <c r="H213" s="863"/>
      <c r="I213" s="863"/>
    </row>
    <row r="214" ht="14.25" customHeight="1">
      <c r="A214" s="185"/>
      <c r="B214" s="626"/>
      <c r="C214" s="622"/>
      <c r="D214" s="626"/>
      <c r="E214" s="658">
        <f>SUM(E210:E213)</f>
        <v>1059</v>
      </c>
      <c r="F214" s="975">
        <f t="shared" si="28"/>
        <v>1059</v>
      </c>
      <c r="G214" s="283"/>
      <c r="H214" s="863"/>
      <c r="I214" s="930">
        <f>I197+E214</f>
        <v>11405</v>
      </c>
    </row>
    <row r="215" ht="14.25" customHeight="1">
      <c r="A215" s="185"/>
      <c r="B215" s="670"/>
      <c r="C215" s="668"/>
      <c r="D215" s="670"/>
      <c r="E215" s="671"/>
      <c r="F215" s="912"/>
      <c r="G215" s="283"/>
      <c r="H215" s="863"/>
      <c r="I215" s="863"/>
    </row>
    <row r="216" ht="14.25" customHeight="1">
      <c r="A216" s="200"/>
      <c r="B216" s="876"/>
      <c r="C216" s="902"/>
      <c r="D216" s="876"/>
      <c r="E216" s="903"/>
      <c r="F216" s="956"/>
      <c r="G216" s="287"/>
      <c r="H216" s="933"/>
      <c r="I216" s="933"/>
    </row>
    <row r="217" ht="14.25" customHeight="1">
      <c r="A217" s="976"/>
      <c r="B217" s="616"/>
      <c r="C217" s="617"/>
      <c r="D217" s="616"/>
      <c r="E217" s="620"/>
      <c r="F217" s="620"/>
      <c r="H217" s="849"/>
      <c r="I217" s="849"/>
    </row>
    <row r="218" ht="14.25" customHeight="1">
      <c r="A218" s="976"/>
      <c r="B218" s="616"/>
      <c r="C218" s="617"/>
      <c r="D218" s="616"/>
      <c r="E218" s="620"/>
      <c r="F218" s="620"/>
      <c r="H218" s="849"/>
      <c r="I218" s="849"/>
    </row>
    <row r="219" ht="14.25" customHeight="1">
      <c r="A219" s="976"/>
      <c r="B219" s="616"/>
      <c r="C219" s="977"/>
      <c r="D219" s="978"/>
    </row>
    <row r="220" ht="14.25" customHeight="1">
      <c r="A220" s="976"/>
      <c r="B220" s="616"/>
      <c r="C220" s="617"/>
      <c r="D220" s="616"/>
      <c r="E220" s="936" t="s">
        <v>672</v>
      </c>
      <c r="F220" s="831"/>
      <c r="G220" s="832"/>
      <c r="H220" s="937">
        <f>H207</f>
        <v>12290</v>
      </c>
      <c r="I220" s="938">
        <f>I214</f>
        <v>11405</v>
      </c>
    </row>
    <row r="221" ht="14.25" customHeight="1">
      <c r="A221" s="976"/>
      <c r="B221" s="616"/>
      <c r="C221" s="617"/>
      <c r="D221" s="616"/>
      <c r="E221" s="939" t="s">
        <v>673</v>
      </c>
      <c r="F221" s="831"/>
      <c r="G221" s="832"/>
      <c r="H221" s="940">
        <v>9527.5</v>
      </c>
      <c r="I221" s="941">
        <v>9527.5</v>
      </c>
    </row>
    <row r="222" ht="14.25" customHeight="1">
      <c r="A222" s="976"/>
      <c r="B222" s="616"/>
      <c r="C222" s="617"/>
      <c r="D222" s="616"/>
      <c r="E222" s="943" t="s">
        <v>674</v>
      </c>
      <c r="F222" s="831"/>
      <c r="G222" s="832"/>
      <c r="H222" s="940">
        <v>75.0</v>
      </c>
      <c r="I222" s="941">
        <v>0.0</v>
      </c>
    </row>
    <row r="223" ht="14.25" customHeight="1">
      <c r="A223" s="976"/>
      <c r="B223" s="616"/>
      <c r="C223" s="617"/>
      <c r="D223" s="616"/>
      <c r="E223" s="945" t="s">
        <v>676</v>
      </c>
      <c r="F223" s="831"/>
      <c r="G223" s="832"/>
      <c r="H223" s="946">
        <f t="shared" ref="H223:I223" si="29">H220-H221-H222</f>
        <v>2687.5</v>
      </c>
      <c r="I223" s="946">
        <f t="shared" si="29"/>
        <v>1877.5</v>
      </c>
    </row>
    <row r="224" ht="14.25" customHeight="1">
      <c r="A224" s="976"/>
      <c r="B224" s="616"/>
      <c r="C224" s="617"/>
      <c r="D224" s="616"/>
      <c r="E224" s="620"/>
      <c r="F224" s="620"/>
      <c r="H224" s="849"/>
      <c r="I224" s="849"/>
    </row>
    <row r="225" ht="14.25" customHeight="1">
      <c r="A225" s="976"/>
      <c r="B225" s="616"/>
      <c r="C225" s="617"/>
      <c r="D225" s="616"/>
      <c r="E225" s="620"/>
      <c r="F225" s="620"/>
      <c r="H225" s="849"/>
      <c r="I225" s="849"/>
    </row>
    <row r="226" ht="14.25" customHeight="1">
      <c r="A226" s="976"/>
      <c r="B226" s="616"/>
      <c r="C226" s="617"/>
      <c r="D226" s="616"/>
      <c r="E226" s="620"/>
      <c r="F226" s="620"/>
      <c r="H226" s="849"/>
      <c r="I226" s="849"/>
    </row>
    <row r="227" ht="14.25" customHeight="1">
      <c r="A227" s="976"/>
      <c r="B227" s="616"/>
      <c r="C227" s="617"/>
      <c r="D227" s="616"/>
      <c r="E227" s="620"/>
      <c r="F227" s="620"/>
      <c r="H227" s="849"/>
      <c r="I227" s="849"/>
    </row>
    <row r="228" ht="14.25" customHeight="1">
      <c r="A228" s="976"/>
      <c r="B228" s="616"/>
      <c r="C228" s="617"/>
      <c r="D228" s="616"/>
      <c r="E228" s="620"/>
      <c r="F228" s="620"/>
      <c r="H228" s="849"/>
      <c r="I228" s="849"/>
    </row>
    <row r="229" ht="14.25" customHeight="1">
      <c r="A229" s="976"/>
      <c r="B229" s="616"/>
      <c r="C229" s="617"/>
      <c r="D229" s="616"/>
      <c r="E229" s="620"/>
      <c r="F229" s="620"/>
      <c r="H229" s="849"/>
      <c r="I229" s="849"/>
    </row>
    <row r="230" ht="14.25" customHeight="1">
      <c r="A230" s="976"/>
      <c r="B230" s="616"/>
      <c r="C230" s="617"/>
      <c r="D230" s="616"/>
      <c r="E230" s="620"/>
      <c r="F230" s="620"/>
      <c r="H230" s="849"/>
      <c r="I230" s="849"/>
    </row>
    <row r="231" ht="14.25" customHeight="1">
      <c r="A231" s="976"/>
      <c r="B231" s="616"/>
      <c r="C231" s="617"/>
      <c r="D231" s="616"/>
      <c r="E231" s="620"/>
      <c r="F231" s="620"/>
      <c r="H231" s="849"/>
      <c r="I231" s="849"/>
    </row>
    <row r="232" ht="14.25" customHeight="1">
      <c r="A232" s="976"/>
      <c r="B232" s="616"/>
      <c r="C232" s="617"/>
      <c r="D232" s="616"/>
      <c r="E232" s="620"/>
      <c r="F232" s="620"/>
      <c r="H232" s="849"/>
      <c r="I232" s="849"/>
    </row>
    <row r="233" ht="14.25" customHeight="1">
      <c r="A233" s="976"/>
      <c r="B233" s="616"/>
      <c r="C233" s="617"/>
      <c r="D233" s="616"/>
      <c r="E233" s="620"/>
      <c r="F233" s="620"/>
      <c r="H233" s="849"/>
      <c r="I233" s="849"/>
    </row>
    <row r="234" ht="14.25" customHeight="1">
      <c r="A234" s="976"/>
      <c r="B234" s="616"/>
      <c r="C234" s="617"/>
      <c r="D234" s="616"/>
      <c r="E234" s="620"/>
      <c r="F234" s="620"/>
      <c r="H234" s="849"/>
      <c r="I234" s="849"/>
    </row>
    <row r="235" ht="14.25" customHeight="1">
      <c r="A235" s="976"/>
      <c r="B235" s="616"/>
      <c r="C235" s="617"/>
      <c r="D235" s="616"/>
      <c r="E235" s="620"/>
      <c r="F235" s="620"/>
      <c r="H235" s="849"/>
      <c r="I235" s="849"/>
    </row>
    <row r="236" ht="14.25" customHeight="1">
      <c r="A236" s="976"/>
      <c r="B236" s="616"/>
      <c r="C236" s="617"/>
      <c r="D236" s="616"/>
      <c r="E236" s="620"/>
      <c r="F236" s="620"/>
      <c r="H236" s="849"/>
      <c r="I236" s="849"/>
    </row>
    <row r="237" ht="14.25" customHeight="1">
      <c r="A237" s="976"/>
      <c r="B237" s="616"/>
      <c r="C237" s="617"/>
      <c r="D237" s="616"/>
      <c r="E237" s="620"/>
      <c r="F237" s="620"/>
      <c r="H237" s="849"/>
      <c r="I237" s="849"/>
    </row>
    <row r="238" ht="14.25" customHeight="1">
      <c r="A238" s="976"/>
      <c r="B238" s="616"/>
      <c r="C238" s="617"/>
      <c r="D238" s="616"/>
      <c r="E238" s="620"/>
      <c r="F238" s="620"/>
      <c r="H238" s="849"/>
      <c r="I238" s="849"/>
    </row>
    <row r="239" ht="14.25" customHeight="1">
      <c r="A239" s="976"/>
      <c r="B239" s="616"/>
      <c r="C239" s="617"/>
      <c r="D239" s="616"/>
      <c r="E239" s="620"/>
      <c r="F239" s="620"/>
      <c r="H239" s="849"/>
      <c r="I239" s="849"/>
    </row>
    <row r="240" ht="14.25" customHeight="1">
      <c r="A240" s="976"/>
      <c r="B240" s="616"/>
      <c r="C240" s="617"/>
      <c r="D240" s="616"/>
      <c r="E240" s="620"/>
      <c r="F240" s="620"/>
      <c r="H240" s="849"/>
      <c r="I240" s="849"/>
    </row>
    <row r="241" ht="14.25" customHeight="1">
      <c r="A241" s="976"/>
      <c r="B241" s="616"/>
      <c r="C241" s="617"/>
      <c r="D241" s="616"/>
      <c r="E241" s="620"/>
      <c r="F241" s="620"/>
      <c r="H241" s="849"/>
      <c r="I241" s="849"/>
    </row>
    <row r="242" ht="14.25" customHeight="1">
      <c r="A242" s="976"/>
      <c r="B242" s="616"/>
      <c r="C242" s="617"/>
      <c r="D242" s="616"/>
      <c r="E242" s="620"/>
      <c r="F242" s="620"/>
      <c r="H242" s="849"/>
      <c r="I242" s="849"/>
    </row>
    <row r="243" ht="14.25" customHeight="1">
      <c r="A243" s="976"/>
      <c r="B243" s="616"/>
      <c r="C243" s="617"/>
      <c r="D243" s="616"/>
      <c r="E243" s="620"/>
      <c r="F243" s="620"/>
      <c r="H243" s="849"/>
      <c r="I243" s="849"/>
    </row>
    <row r="244" ht="14.25" customHeight="1">
      <c r="A244" s="976"/>
      <c r="B244" s="616"/>
      <c r="C244" s="617"/>
      <c r="D244" s="616"/>
      <c r="E244" s="620"/>
      <c r="F244" s="620"/>
      <c r="H244" s="849"/>
      <c r="I244" s="849"/>
    </row>
    <row r="245" ht="14.25" customHeight="1">
      <c r="A245" s="976"/>
      <c r="B245" s="616"/>
      <c r="C245" s="617"/>
      <c r="D245" s="616"/>
      <c r="E245" s="620"/>
      <c r="F245" s="620"/>
      <c r="H245" s="849"/>
      <c r="I245" s="849"/>
    </row>
    <row r="246" ht="14.25" customHeight="1">
      <c r="A246" s="976"/>
      <c r="B246" s="616"/>
      <c r="C246" s="617"/>
      <c r="D246" s="616"/>
      <c r="E246" s="620"/>
      <c r="F246" s="620"/>
      <c r="H246" s="849"/>
      <c r="I246" s="849"/>
    </row>
    <row r="247" ht="14.25" customHeight="1">
      <c r="A247" s="976"/>
      <c r="B247" s="616"/>
      <c r="C247" s="617"/>
      <c r="D247" s="616"/>
      <c r="E247" s="620"/>
      <c r="F247" s="620"/>
      <c r="H247" s="849"/>
      <c r="I247" s="849"/>
    </row>
    <row r="248" ht="14.25" customHeight="1">
      <c r="A248" s="976"/>
      <c r="B248" s="616"/>
      <c r="C248" s="617"/>
      <c r="D248" s="616"/>
      <c r="E248" s="620"/>
      <c r="F248" s="620"/>
      <c r="H248" s="849"/>
      <c r="I248" s="849"/>
    </row>
    <row r="249" ht="14.25" customHeight="1">
      <c r="A249" s="976"/>
      <c r="B249" s="616"/>
      <c r="C249" s="617"/>
      <c r="D249" s="616"/>
      <c r="E249" s="620"/>
      <c r="F249" s="620"/>
      <c r="H249" s="849"/>
      <c r="I249" s="849"/>
    </row>
    <row r="250" ht="14.25" customHeight="1">
      <c r="A250" s="976"/>
      <c r="B250" s="616"/>
      <c r="C250" s="617"/>
      <c r="D250" s="616"/>
      <c r="E250" s="620"/>
      <c r="F250" s="620"/>
      <c r="H250" s="849"/>
      <c r="I250" s="849"/>
    </row>
    <row r="251" ht="14.25" customHeight="1">
      <c r="A251" s="976"/>
      <c r="B251" s="616"/>
      <c r="C251" s="617"/>
      <c r="D251" s="616"/>
      <c r="E251" s="620"/>
      <c r="F251" s="620"/>
      <c r="H251" s="849"/>
      <c r="I251" s="849"/>
    </row>
    <row r="252" ht="14.25" customHeight="1">
      <c r="A252" s="976"/>
      <c r="B252" s="616"/>
      <c r="C252" s="617"/>
      <c r="D252" s="616"/>
      <c r="E252" s="620"/>
      <c r="F252" s="620"/>
      <c r="H252" s="849"/>
      <c r="I252" s="849"/>
    </row>
    <row r="253" ht="14.25" customHeight="1">
      <c r="A253" s="976"/>
      <c r="B253" s="616"/>
      <c r="C253" s="617"/>
      <c r="D253" s="616"/>
      <c r="E253" s="620"/>
      <c r="F253" s="620"/>
      <c r="H253" s="849"/>
      <c r="I253" s="849"/>
    </row>
    <row r="254" ht="14.25" customHeight="1">
      <c r="A254" s="976"/>
      <c r="B254" s="616"/>
      <c r="C254" s="617"/>
      <c r="D254" s="616"/>
      <c r="E254" s="620"/>
      <c r="F254" s="620"/>
      <c r="H254" s="849"/>
      <c r="I254" s="849"/>
    </row>
    <row r="255" ht="14.25" customHeight="1">
      <c r="A255" s="976"/>
      <c r="B255" s="616"/>
      <c r="C255" s="617"/>
      <c r="D255" s="616"/>
      <c r="E255" s="620"/>
      <c r="F255" s="620"/>
      <c r="H255" s="849"/>
      <c r="I255" s="849"/>
    </row>
    <row r="256" ht="14.25" customHeight="1">
      <c r="A256" s="976"/>
      <c r="B256" s="616"/>
      <c r="C256" s="617"/>
      <c r="D256" s="616"/>
      <c r="E256" s="620"/>
      <c r="F256" s="620"/>
      <c r="H256" s="849"/>
      <c r="I256" s="849"/>
    </row>
    <row r="257" ht="14.25" customHeight="1">
      <c r="A257" s="976"/>
      <c r="B257" s="616"/>
      <c r="C257" s="617"/>
      <c r="D257" s="616"/>
      <c r="E257" s="620"/>
      <c r="F257" s="620"/>
      <c r="H257" s="849"/>
      <c r="I257" s="849"/>
    </row>
    <row r="258" ht="14.25" customHeight="1">
      <c r="A258" s="976"/>
      <c r="B258" s="616"/>
      <c r="C258" s="617"/>
      <c r="D258" s="616"/>
      <c r="E258" s="620"/>
      <c r="F258" s="620"/>
      <c r="H258" s="849"/>
      <c r="I258" s="849"/>
    </row>
    <row r="259" ht="14.25" customHeight="1">
      <c r="A259" s="976"/>
      <c r="B259" s="616"/>
      <c r="C259" s="617"/>
      <c r="D259" s="616"/>
      <c r="E259" s="620"/>
      <c r="F259" s="620"/>
      <c r="H259" s="849"/>
      <c r="I259" s="849"/>
    </row>
    <row r="260" ht="14.25" customHeight="1">
      <c r="A260" s="976"/>
      <c r="B260" s="616"/>
      <c r="C260" s="617"/>
      <c r="D260" s="616"/>
      <c r="E260" s="620"/>
      <c r="F260" s="620"/>
      <c r="H260" s="849"/>
      <c r="I260" s="849"/>
    </row>
    <row r="261" ht="14.25" customHeight="1">
      <c r="A261" s="976"/>
      <c r="B261" s="616"/>
      <c r="C261" s="617"/>
      <c r="D261" s="616"/>
      <c r="E261" s="620"/>
      <c r="F261" s="620"/>
      <c r="H261" s="849"/>
      <c r="I261" s="849"/>
    </row>
    <row r="262" ht="14.25" customHeight="1">
      <c r="A262" s="976"/>
      <c r="B262" s="616"/>
      <c r="C262" s="617"/>
      <c r="D262" s="616"/>
      <c r="E262" s="620"/>
      <c r="F262" s="620"/>
      <c r="H262" s="849"/>
      <c r="I262" s="849"/>
    </row>
    <row r="263" ht="14.25" customHeight="1">
      <c r="A263" s="976"/>
      <c r="B263" s="616"/>
      <c r="C263" s="617"/>
      <c r="D263" s="616"/>
      <c r="E263" s="620"/>
      <c r="F263" s="620"/>
      <c r="H263" s="849"/>
      <c r="I263" s="849"/>
    </row>
    <row r="264" ht="14.25" customHeight="1">
      <c r="A264" s="976"/>
      <c r="B264" s="616"/>
      <c r="C264" s="617"/>
      <c r="D264" s="616"/>
      <c r="E264" s="620"/>
      <c r="F264" s="620"/>
      <c r="H264" s="849"/>
      <c r="I264" s="849"/>
    </row>
    <row r="265" ht="14.25" customHeight="1">
      <c r="A265" s="976"/>
      <c r="B265" s="616"/>
      <c r="C265" s="617"/>
      <c r="D265" s="616"/>
      <c r="E265" s="620"/>
      <c r="F265" s="620"/>
      <c r="H265" s="849"/>
      <c r="I265" s="849"/>
    </row>
    <row r="266" ht="14.25" customHeight="1">
      <c r="A266" s="976"/>
      <c r="B266" s="616"/>
      <c r="C266" s="617"/>
      <c r="D266" s="616"/>
      <c r="E266" s="620"/>
      <c r="F266" s="620"/>
      <c r="H266" s="849"/>
      <c r="I266" s="849"/>
    </row>
    <row r="267" ht="14.25" customHeight="1">
      <c r="A267" s="976"/>
      <c r="B267" s="616"/>
      <c r="C267" s="617"/>
      <c r="D267" s="616"/>
      <c r="E267" s="620"/>
      <c r="F267" s="620"/>
      <c r="H267" s="849"/>
      <c r="I267" s="849"/>
    </row>
    <row r="268" ht="14.25" customHeight="1">
      <c r="A268" s="976"/>
      <c r="B268" s="616"/>
      <c r="C268" s="617"/>
      <c r="D268" s="616"/>
      <c r="E268" s="620"/>
      <c r="F268" s="620"/>
      <c r="H268" s="849"/>
      <c r="I268" s="849"/>
    </row>
    <row r="269" ht="14.25" customHeight="1">
      <c r="A269" s="976"/>
      <c r="B269" s="616"/>
      <c r="C269" s="617"/>
      <c r="D269" s="616"/>
      <c r="E269" s="620"/>
      <c r="F269" s="620"/>
      <c r="H269" s="849"/>
      <c r="I269" s="849"/>
    </row>
    <row r="270" ht="14.25" customHeight="1">
      <c r="A270" s="976"/>
      <c r="B270" s="616"/>
      <c r="C270" s="617"/>
      <c r="D270" s="616"/>
      <c r="E270" s="620"/>
      <c r="F270" s="620"/>
      <c r="H270" s="849"/>
      <c r="I270" s="849"/>
    </row>
    <row r="271" ht="14.25" customHeight="1">
      <c r="A271" s="976"/>
      <c r="B271" s="616"/>
      <c r="C271" s="617"/>
      <c r="D271" s="616"/>
      <c r="E271" s="620"/>
      <c r="F271" s="620"/>
      <c r="H271" s="849"/>
      <c r="I271" s="849"/>
    </row>
    <row r="272" ht="14.25" customHeight="1">
      <c r="A272" s="976"/>
      <c r="B272" s="616"/>
      <c r="C272" s="617"/>
      <c r="D272" s="616"/>
      <c r="E272" s="620"/>
      <c r="F272" s="620"/>
      <c r="H272" s="849"/>
      <c r="I272" s="849"/>
    </row>
    <row r="273" ht="14.25" customHeight="1">
      <c r="A273" s="976"/>
      <c r="B273" s="616"/>
      <c r="C273" s="617"/>
      <c r="D273" s="616"/>
      <c r="E273" s="620"/>
      <c r="F273" s="620"/>
      <c r="H273" s="849"/>
      <c r="I273" s="849"/>
    </row>
    <row r="274" ht="14.25" customHeight="1">
      <c r="A274" s="976"/>
      <c r="B274" s="616"/>
      <c r="C274" s="617"/>
      <c r="D274" s="616"/>
      <c r="E274" s="620"/>
      <c r="F274" s="620"/>
      <c r="H274" s="849"/>
      <c r="I274" s="849"/>
    </row>
    <row r="275" ht="14.25" customHeight="1">
      <c r="A275" s="976"/>
      <c r="B275" s="616"/>
      <c r="C275" s="617"/>
      <c r="D275" s="616"/>
      <c r="E275" s="620"/>
      <c r="F275" s="620"/>
      <c r="H275" s="849"/>
      <c r="I275" s="849"/>
    </row>
    <row r="276" ht="14.25" customHeight="1">
      <c r="A276" s="976"/>
      <c r="B276" s="616"/>
      <c r="C276" s="617"/>
      <c r="D276" s="616"/>
      <c r="E276" s="620"/>
      <c r="F276" s="620"/>
      <c r="H276" s="849"/>
      <c r="I276" s="849"/>
    </row>
    <row r="277" ht="14.25" customHeight="1">
      <c r="A277" s="976"/>
      <c r="B277" s="616"/>
      <c r="C277" s="617"/>
      <c r="D277" s="616"/>
      <c r="E277" s="620"/>
      <c r="F277" s="620"/>
      <c r="H277" s="849"/>
      <c r="I277" s="849"/>
    </row>
    <row r="278" ht="14.25" customHeight="1">
      <c r="A278" s="976"/>
      <c r="B278" s="616"/>
      <c r="C278" s="617"/>
      <c r="D278" s="616"/>
      <c r="E278" s="620"/>
      <c r="F278" s="620"/>
      <c r="H278" s="849"/>
      <c r="I278" s="849"/>
    </row>
    <row r="279" ht="14.25" customHeight="1">
      <c r="A279" s="976"/>
      <c r="B279" s="616"/>
      <c r="C279" s="617"/>
      <c r="D279" s="616"/>
      <c r="E279" s="620"/>
      <c r="F279" s="620"/>
      <c r="H279" s="849"/>
      <c r="I279" s="849"/>
    </row>
    <row r="280" ht="14.25" customHeight="1">
      <c r="A280" s="976"/>
      <c r="B280" s="616"/>
      <c r="C280" s="617"/>
      <c r="D280" s="616"/>
      <c r="E280" s="620"/>
      <c r="F280" s="620"/>
      <c r="H280" s="849"/>
      <c r="I280" s="849"/>
    </row>
    <row r="281" ht="14.25" customHeight="1">
      <c r="A281" s="976"/>
      <c r="B281" s="616"/>
      <c r="C281" s="617"/>
      <c r="D281" s="616"/>
      <c r="E281" s="620"/>
      <c r="F281" s="620"/>
      <c r="H281" s="849"/>
      <c r="I281" s="849"/>
    </row>
    <row r="282" ht="14.25" customHeight="1">
      <c r="A282" s="976"/>
      <c r="B282" s="616"/>
      <c r="C282" s="617"/>
      <c r="D282" s="616"/>
      <c r="E282" s="620"/>
      <c r="F282" s="620"/>
      <c r="H282" s="849"/>
      <c r="I282" s="849"/>
    </row>
    <row r="283" ht="14.25" customHeight="1">
      <c r="A283" s="976"/>
      <c r="B283" s="616"/>
      <c r="C283" s="617"/>
      <c r="D283" s="616"/>
      <c r="E283" s="620"/>
      <c r="F283" s="620"/>
      <c r="H283" s="849"/>
      <c r="I283" s="849"/>
    </row>
    <row r="284" ht="14.25" customHeight="1">
      <c r="A284" s="976"/>
      <c r="B284" s="616"/>
      <c r="C284" s="617"/>
      <c r="D284" s="616"/>
      <c r="E284" s="620"/>
      <c r="F284" s="620"/>
      <c r="H284" s="849"/>
      <c r="I284" s="849"/>
    </row>
    <row r="285" ht="14.25" customHeight="1">
      <c r="A285" s="976"/>
      <c r="B285" s="616"/>
      <c r="C285" s="617"/>
      <c r="D285" s="616"/>
      <c r="E285" s="620"/>
      <c r="F285" s="620"/>
      <c r="H285" s="849"/>
      <c r="I285" s="849"/>
    </row>
    <row r="286" ht="14.25" customHeight="1">
      <c r="A286" s="976"/>
      <c r="B286" s="616"/>
      <c r="C286" s="617"/>
      <c r="D286" s="616"/>
      <c r="E286" s="620"/>
      <c r="F286" s="620"/>
      <c r="H286" s="849"/>
      <c r="I286" s="849"/>
    </row>
    <row r="287" ht="14.25" customHeight="1">
      <c r="A287" s="976"/>
      <c r="B287" s="616"/>
      <c r="C287" s="617"/>
      <c r="D287" s="616"/>
      <c r="E287" s="620"/>
      <c r="F287" s="620"/>
      <c r="H287" s="849"/>
      <c r="I287" s="849"/>
    </row>
    <row r="288" ht="14.25" customHeight="1">
      <c r="A288" s="976"/>
      <c r="B288" s="616"/>
      <c r="C288" s="617"/>
      <c r="D288" s="616"/>
      <c r="E288" s="620"/>
      <c r="F288" s="620"/>
      <c r="H288" s="849"/>
      <c r="I288" s="849"/>
    </row>
    <row r="289" ht="14.25" customHeight="1">
      <c r="A289" s="976"/>
      <c r="B289" s="616"/>
      <c r="C289" s="617"/>
      <c r="D289" s="616"/>
      <c r="E289" s="620"/>
      <c r="F289" s="620"/>
      <c r="H289" s="849"/>
      <c r="I289" s="849"/>
    </row>
    <row r="290" ht="14.25" customHeight="1">
      <c r="A290" s="976"/>
      <c r="B290" s="616"/>
      <c r="C290" s="617"/>
      <c r="D290" s="616"/>
      <c r="E290" s="620"/>
      <c r="F290" s="620"/>
      <c r="H290" s="849"/>
      <c r="I290" s="849"/>
    </row>
    <row r="291" ht="14.25" customHeight="1">
      <c r="A291" s="976"/>
      <c r="B291" s="616"/>
      <c r="C291" s="617"/>
      <c r="D291" s="616"/>
      <c r="E291" s="620"/>
      <c r="F291" s="620"/>
      <c r="H291" s="849"/>
      <c r="I291" s="849"/>
    </row>
    <row r="292" ht="14.25" customHeight="1">
      <c r="A292" s="976"/>
      <c r="B292" s="616"/>
      <c r="C292" s="617"/>
      <c r="D292" s="616"/>
      <c r="E292" s="620"/>
      <c r="F292" s="620"/>
      <c r="H292" s="849"/>
      <c r="I292" s="849"/>
    </row>
    <row r="293" ht="14.25" customHeight="1">
      <c r="A293" s="976"/>
      <c r="B293" s="616"/>
      <c r="C293" s="617"/>
      <c r="D293" s="616"/>
      <c r="E293" s="620"/>
      <c r="F293" s="620"/>
      <c r="H293" s="849"/>
      <c r="I293" s="849"/>
    </row>
    <row r="294" ht="14.25" customHeight="1">
      <c r="A294" s="976"/>
      <c r="B294" s="616"/>
      <c r="C294" s="617"/>
      <c r="D294" s="616"/>
      <c r="E294" s="620"/>
      <c r="F294" s="620"/>
      <c r="H294" s="849"/>
      <c r="I294" s="849"/>
    </row>
    <row r="295" ht="14.25" customHeight="1">
      <c r="A295" s="976"/>
      <c r="B295" s="616"/>
      <c r="C295" s="617"/>
      <c r="D295" s="616"/>
      <c r="E295" s="620"/>
      <c r="F295" s="620"/>
      <c r="H295" s="849"/>
      <c r="I295" s="849"/>
    </row>
    <row r="296" ht="14.25" customHeight="1">
      <c r="A296" s="976"/>
      <c r="B296" s="616"/>
      <c r="C296" s="617"/>
      <c r="D296" s="616"/>
      <c r="E296" s="620"/>
      <c r="F296" s="620"/>
      <c r="H296" s="849"/>
      <c r="I296" s="849"/>
    </row>
    <row r="297" ht="14.25" customHeight="1">
      <c r="A297" s="976"/>
      <c r="B297" s="616"/>
      <c r="C297" s="617"/>
      <c r="D297" s="616"/>
      <c r="E297" s="620"/>
      <c r="F297" s="620"/>
      <c r="H297" s="849"/>
      <c r="I297" s="849"/>
    </row>
    <row r="298" ht="14.25" customHeight="1">
      <c r="A298" s="976"/>
      <c r="B298" s="616"/>
      <c r="C298" s="617"/>
      <c r="D298" s="616"/>
      <c r="E298" s="620"/>
      <c r="F298" s="620"/>
      <c r="H298" s="849"/>
      <c r="I298" s="849"/>
    </row>
    <row r="299" ht="14.25" customHeight="1">
      <c r="A299" s="976"/>
      <c r="B299" s="616"/>
      <c r="C299" s="617"/>
      <c r="D299" s="616"/>
      <c r="E299" s="620"/>
      <c r="F299" s="620"/>
      <c r="H299" s="849"/>
      <c r="I299" s="849"/>
    </row>
    <row r="300" ht="14.25" customHeight="1">
      <c r="A300" s="976"/>
      <c r="B300" s="616"/>
      <c r="C300" s="617"/>
      <c r="D300" s="616"/>
      <c r="E300" s="620"/>
      <c r="F300" s="620"/>
      <c r="H300" s="849"/>
      <c r="I300" s="849"/>
    </row>
    <row r="301" ht="14.25" customHeight="1">
      <c r="A301" s="976"/>
      <c r="B301" s="616"/>
      <c r="C301" s="617"/>
      <c r="D301" s="616"/>
      <c r="E301" s="620"/>
      <c r="F301" s="620"/>
      <c r="H301" s="849"/>
      <c r="I301" s="849"/>
    </row>
    <row r="302" ht="14.25" customHeight="1">
      <c r="A302" s="976"/>
      <c r="B302" s="616"/>
      <c r="C302" s="617"/>
      <c r="D302" s="616"/>
      <c r="E302" s="620"/>
      <c r="F302" s="620"/>
      <c r="H302" s="849"/>
      <c r="I302" s="849"/>
    </row>
    <row r="303" ht="14.25" customHeight="1">
      <c r="A303" s="976"/>
      <c r="B303" s="616"/>
      <c r="C303" s="617"/>
      <c r="D303" s="616"/>
      <c r="E303" s="620"/>
      <c r="F303" s="620"/>
      <c r="H303" s="849"/>
      <c r="I303" s="849"/>
    </row>
    <row r="304" ht="14.25" customHeight="1">
      <c r="A304" s="976"/>
      <c r="B304" s="616"/>
      <c r="C304" s="617"/>
      <c r="D304" s="616"/>
      <c r="E304" s="620"/>
      <c r="F304" s="620"/>
      <c r="H304" s="849"/>
      <c r="I304" s="849"/>
    </row>
    <row r="305" ht="14.25" customHeight="1">
      <c r="A305" s="976"/>
      <c r="B305" s="616"/>
      <c r="C305" s="617"/>
      <c r="D305" s="616"/>
      <c r="E305" s="620"/>
      <c r="F305" s="620"/>
      <c r="H305" s="849"/>
      <c r="I305" s="849"/>
    </row>
    <row r="306" ht="14.25" customHeight="1">
      <c r="A306" s="976"/>
      <c r="B306" s="616"/>
      <c r="C306" s="617"/>
      <c r="D306" s="616"/>
      <c r="E306" s="620"/>
      <c r="F306" s="620"/>
      <c r="H306" s="849"/>
      <c r="I306" s="849"/>
    </row>
    <row r="307" ht="14.25" customHeight="1">
      <c r="A307" s="976"/>
      <c r="B307" s="616"/>
      <c r="C307" s="617"/>
      <c r="D307" s="616"/>
      <c r="E307" s="620"/>
      <c r="F307" s="620"/>
      <c r="H307" s="849"/>
      <c r="I307" s="849"/>
    </row>
    <row r="308" ht="14.25" customHeight="1">
      <c r="A308" s="976"/>
      <c r="B308" s="616"/>
      <c r="C308" s="617"/>
      <c r="D308" s="616"/>
      <c r="E308" s="620"/>
      <c r="F308" s="620"/>
      <c r="H308" s="849"/>
      <c r="I308" s="849"/>
    </row>
    <row r="309" ht="14.25" customHeight="1">
      <c r="A309" s="976"/>
      <c r="B309" s="616"/>
      <c r="C309" s="617"/>
      <c r="D309" s="616"/>
      <c r="E309" s="620"/>
      <c r="F309" s="620"/>
      <c r="H309" s="849"/>
      <c r="I309" s="849"/>
    </row>
    <row r="310" ht="14.25" customHeight="1">
      <c r="A310" s="976"/>
      <c r="B310" s="616"/>
      <c r="C310" s="617"/>
      <c r="D310" s="616"/>
      <c r="E310" s="620"/>
      <c r="F310" s="620"/>
      <c r="H310" s="849"/>
      <c r="I310" s="849"/>
    </row>
    <row r="311" ht="14.25" customHeight="1">
      <c r="A311" s="976"/>
      <c r="B311" s="616"/>
      <c r="C311" s="617"/>
      <c r="D311" s="616"/>
      <c r="E311" s="620"/>
      <c r="F311" s="620"/>
      <c r="H311" s="849"/>
      <c r="I311" s="849"/>
    </row>
    <row r="312" ht="14.25" customHeight="1">
      <c r="A312" s="976"/>
      <c r="B312" s="616"/>
      <c r="C312" s="617"/>
      <c r="D312" s="616"/>
      <c r="E312" s="620"/>
      <c r="F312" s="620"/>
      <c r="H312" s="849"/>
      <c r="I312" s="849"/>
    </row>
    <row r="313" ht="14.25" customHeight="1">
      <c r="A313" s="976"/>
      <c r="B313" s="616"/>
      <c r="C313" s="617"/>
      <c r="D313" s="616"/>
      <c r="E313" s="620"/>
      <c r="F313" s="620"/>
      <c r="H313" s="849"/>
      <c r="I313" s="849"/>
    </row>
    <row r="314" ht="14.25" customHeight="1">
      <c r="A314" s="976"/>
      <c r="B314" s="616"/>
      <c r="C314" s="617"/>
      <c r="D314" s="616"/>
      <c r="E314" s="620"/>
      <c r="F314" s="620"/>
      <c r="H314" s="849"/>
      <c r="I314" s="849"/>
    </row>
    <row r="315" ht="14.25" customHeight="1">
      <c r="A315" s="976"/>
      <c r="B315" s="616"/>
      <c r="C315" s="617"/>
      <c r="D315" s="616"/>
      <c r="E315" s="620"/>
      <c r="F315" s="620"/>
      <c r="H315" s="849"/>
      <c r="I315" s="849"/>
    </row>
    <row r="316" ht="14.25" customHeight="1">
      <c r="A316" s="976"/>
      <c r="B316" s="616"/>
      <c r="C316" s="617"/>
      <c r="D316" s="616"/>
      <c r="E316" s="620"/>
      <c r="F316" s="620"/>
      <c r="H316" s="849"/>
      <c r="I316" s="849"/>
    </row>
    <row r="317" ht="14.25" customHeight="1">
      <c r="A317" s="976"/>
      <c r="B317" s="616"/>
      <c r="C317" s="617"/>
      <c r="D317" s="616"/>
      <c r="E317" s="620"/>
      <c r="F317" s="620"/>
      <c r="H317" s="849"/>
      <c r="I317" s="849"/>
    </row>
    <row r="318" ht="14.25" customHeight="1">
      <c r="A318" s="976"/>
      <c r="B318" s="616"/>
      <c r="C318" s="617"/>
      <c r="D318" s="616"/>
      <c r="E318" s="620"/>
      <c r="F318" s="620"/>
      <c r="H318" s="849"/>
      <c r="I318" s="849"/>
    </row>
    <row r="319" ht="14.25" customHeight="1">
      <c r="A319" s="976"/>
      <c r="B319" s="616"/>
      <c r="C319" s="617"/>
      <c r="D319" s="616"/>
      <c r="E319" s="620"/>
      <c r="F319" s="620"/>
      <c r="H319" s="849"/>
      <c r="I319" s="849"/>
    </row>
    <row r="320" ht="14.25" customHeight="1">
      <c r="A320" s="976"/>
      <c r="B320" s="616"/>
      <c r="C320" s="617"/>
      <c r="D320" s="616"/>
      <c r="E320" s="620"/>
      <c r="F320" s="620"/>
      <c r="H320" s="849"/>
      <c r="I320" s="849"/>
    </row>
    <row r="321" ht="14.25" customHeight="1">
      <c r="A321" s="976"/>
      <c r="B321" s="616"/>
      <c r="C321" s="617"/>
      <c r="D321" s="616"/>
      <c r="E321" s="620"/>
      <c r="F321" s="620"/>
      <c r="H321" s="849"/>
      <c r="I321" s="849"/>
    </row>
    <row r="322" ht="14.25" customHeight="1">
      <c r="A322" s="976"/>
      <c r="B322" s="616"/>
      <c r="C322" s="617"/>
      <c r="D322" s="616"/>
      <c r="E322" s="620"/>
      <c r="F322" s="620"/>
      <c r="H322" s="849"/>
      <c r="I322" s="849"/>
    </row>
    <row r="323" ht="14.25" customHeight="1">
      <c r="A323" s="976"/>
      <c r="B323" s="616"/>
      <c r="C323" s="617"/>
      <c r="D323" s="616"/>
      <c r="E323" s="620"/>
      <c r="F323" s="620"/>
      <c r="H323" s="849"/>
      <c r="I323" s="849"/>
    </row>
    <row r="324" ht="14.25" customHeight="1">
      <c r="A324" s="976"/>
      <c r="B324" s="616"/>
      <c r="C324" s="617"/>
      <c r="D324" s="616"/>
      <c r="E324" s="620"/>
      <c r="F324" s="620"/>
      <c r="H324" s="849"/>
      <c r="I324" s="849"/>
    </row>
    <row r="325" ht="14.25" customHeight="1">
      <c r="A325" s="976"/>
      <c r="B325" s="616"/>
      <c r="C325" s="617"/>
      <c r="D325" s="616"/>
      <c r="E325" s="620"/>
      <c r="F325" s="620"/>
      <c r="H325" s="849"/>
      <c r="I325" s="849"/>
    </row>
    <row r="326" ht="14.25" customHeight="1">
      <c r="A326" s="976"/>
      <c r="B326" s="616"/>
      <c r="C326" s="617"/>
      <c r="D326" s="616"/>
      <c r="E326" s="620"/>
      <c r="F326" s="620"/>
      <c r="H326" s="849"/>
      <c r="I326" s="849"/>
    </row>
    <row r="327" ht="14.25" customHeight="1">
      <c r="A327" s="976"/>
      <c r="B327" s="616"/>
      <c r="C327" s="617"/>
      <c r="D327" s="616"/>
      <c r="E327" s="620"/>
      <c r="F327" s="620"/>
      <c r="H327" s="849"/>
      <c r="I327" s="849"/>
    </row>
    <row r="328" ht="14.25" customHeight="1">
      <c r="A328" s="976"/>
      <c r="B328" s="616"/>
      <c r="C328" s="617"/>
      <c r="D328" s="616"/>
      <c r="E328" s="620"/>
      <c r="F328" s="620"/>
      <c r="H328" s="849"/>
      <c r="I328" s="849"/>
    </row>
    <row r="329" ht="14.25" customHeight="1">
      <c r="A329" s="976"/>
      <c r="B329" s="616"/>
      <c r="C329" s="617"/>
      <c r="D329" s="616"/>
      <c r="E329" s="620"/>
      <c r="F329" s="620"/>
      <c r="H329" s="849"/>
      <c r="I329" s="849"/>
    </row>
    <row r="330" ht="14.25" customHeight="1">
      <c r="A330" s="976"/>
      <c r="B330" s="616"/>
      <c r="C330" s="617"/>
      <c r="D330" s="616"/>
      <c r="E330" s="620"/>
      <c r="F330" s="620"/>
      <c r="H330" s="849"/>
      <c r="I330" s="849"/>
    </row>
    <row r="331" ht="14.25" customHeight="1">
      <c r="A331" s="976"/>
      <c r="B331" s="616"/>
      <c r="C331" s="617"/>
      <c r="D331" s="616"/>
      <c r="E331" s="620"/>
      <c r="F331" s="620"/>
      <c r="H331" s="849"/>
      <c r="I331" s="849"/>
    </row>
    <row r="332" ht="14.25" customHeight="1">
      <c r="A332" s="976"/>
      <c r="B332" s="616"/>
      <c r="C332" s="617"/>
      <c r="D332" s="616"/>
      <c r="E332" s="620"/>
      <c r="F332" s="620"/>
      <c r="H332" s="849"/>
      <c r="I332" s="849"/>
    </row>
    <row r="333" ht="14.25" customHeight="1">
      <c r="A333" s="976"/>
      <c r="B333" s="616"/>
      <c r="C333" s="617"/>
      <c r="D333" s="616"/>
      <c r="E333" s="620"/>
      <c r="F333" s="620"/>
      <c r="H333" s="849"/>
      <c r="I333" s="849"/>
    </row>
    <row r="334" ht="14.25" customHeight="1">
      <c r="A334" s="976"/>
      <c r="B334" s="616"/>
      <c r="C334" s="617"/>
      <c r="D334" s="616"/>
      <c r="E334" s="620"/>
      <c r="F334" s="620"/>
      <c r="H334" s="849"/>
      <c r="I334" s="849"/>
    </row>
    <row r="335" ht="14.25" customHeight="1">
      <c r="A335" s="976"/>
      <c r="B335" s="616"/>
      <c r="C335" s="617"/>
      <c r="D335" s="616"/>
      <c r="E335" s="620"/>
      <c r="F335" s="620"/>
      <c r="H335" s="849"/>
      <c r="I335" s="849"/>
    </row>
    <row r="336" ht="14.25" customHeight="1">
      <c r="A336" s="976"/>
      <c r="B336" s="616"/>
      <c r="C336" s="617"/>
      <c r="D336" s="616"/>
      <c r="E336" s="620"/>
      <c r="F336" s="620"/>
      <c r="H336" s="849"/>
      <c r="I336" s="849"/>
    </row>
    <row r="337" ht="14.25" customHeight="1">
      <c r="A337" s="976"/>
      <c r="B337" s="616"/>
      <c r="C337" s="617"/>
      <c r="D337" s="616"/>
      <c r="E337" s="620"/>
      <c r="F337" s="620"/>
      <c r="H337" s="849"/>
      <c r="I337" s="849"/>
    </row>
    <row r="338" ht="14.25" customHeight="1">
      <c r="A338" s="976"/>
      <c r="B338" s="616"/>
      <c r="C338" s="617"/>
      <c r="D338" s="616"/>
      <c r="E338" s="620"/>
      <c r="F338" s="620"/>
      <c r="H338" s="849"/>
      <c r="I338" s="849"/>
    </row>
    <row r="339" ht="14.25" customHeight="1">
      <c r="A339" s="976"/>
      <c r="B339" s="616"/>
      <c r="C339" s="617"/>
      <c r="D339" s="616"/>
      <c r="E339" s="620"/>
      <c r="F339" s="620"/>
      <c r="H339" s="849"/>
      <c r="I339" s="849"/>
    </row>
    <row r="340" ht="14.25" customHeight="1">
      <c r="A340" s="976"/>
      <c r="B340" s="616"/>
      <c r="C340" s="617"/>
      <c r="D340" s="616"/>
      <c r="E340" s="620"/>
      <c r="F340" s="620"/>
      <c r="H340" s="849"/>
      <c r="I340" s="849"/>
    </row>
    <row r="341" ht="14.25" customHeight="1">
      <c r="A341" s="976"/>
      <c r="B341" s="616"/>
      <c r="C341" s="617"/>
      <c r="D341" s="616"/>
      <c r="E341" s="620"/>
      <c r="F341" s="620"/>
      <c r="H341" s="849"/>
      <c r="I341" s="849"/>
    </row>
    <row r="342" ht="14.25" customHeight="1">
      <c r="A342" s="976"/>
      <c r="B342" s="616"/>
      <c r="C342" s="617"/>
      <c r="D342" s="616"/>
      <c r="E342" s="620"/>
      <c r="F342" s="620"/>
      <c r="H342" s="849"/>
      <c r="I342" s="849"/>
    </row>
    <row r="343" ht="14.25" customHeight="1">
      <c r="A343" s="976"/>
      <c r="B343" s="616"/>
      <c r="C343" s="617"/>
      <c r="D343" s="616"/>
      <c r="E343" s="620"/>
      <c r="F343" s="620"/>
      <c r="H343" s="849"/>
      <c r="I343" s="849"/>
    </row>
    <row r="344" ht="14.25" customHeight="1">
      <c r="A344" s="976"/>
      <c r="B344" s="616"/>
      <c r="C344" s="617"/>
      <c r="D344" s="616"/>
      <c r="E344" s="620"/>
      <c r="F344" s="620"/>
      <c r="H344" s="849"/>
      <c r="I344" s="849"/>
    </row>
    <row r="345" ht="14.25" customHeight="1">
      <c r="A345" s="976"/>
      <c r="B345" s="616"/>
      <c r="C345" s="617"/>
      <c r="D345" s="616"/>
      <c r="E345" s="620"/>
      <c r="F345" s="620"/>
      <c r="H345" s="849"/>
      <c r="I345" s="849"/>
    </row>
    <row r="346" ht="14.25" customHeight="1">
      <c r="A346" s="976"/>
      <c r="B346" s="616"/>
      <c r="C346" s="617"/>
      <c r="D346" s="616"/>
      <c r="E346" s="620"/>
      <c r="F346" s="620"/>
      <c r="H346" s="849"/>
      <c r="I346" s="849"/>
    </row>
    <row r="347" ht="14.25" customHeight="1">
      <c r="A347" s="976"/>
      <c r="B347" s="616"/>
      <c r="C347" s="617"/>
      <c r="D347" s="616"/>
      <c r="E347" s="620"/>
      <c r="F347" s="620"/>
      <c r="H347" s="849"/>
      <c r="I347" s="849"/>
    </row>
    <row r="348" ht="14.25" customHeight="1">
      <c r="A348" s="976"/>
      <c r="B348" s="616"/>
      <c r="C348" s="617"/>
      <c r="D348" s="616"/>
      <c r="E348" s="620"/>
      <c r="F348" s="620"/>
      <c r="H348" s="849"/>
      <c r="I348" s="849"/>
    </row>
    <row r="349" ht="14.25" customHeight="1">
      <c r="A349" s="976"/>
      <c r="B349" s="616"/>
      <c r="C349" s="617"/>
      <c r="D349" s="616"/>
      <c r="E349" s="620"/>
      <c r="F349" s="620"/>
      <c r="H349" s="849"/>
      <c r="I349" s="849"/>
    </row>
    <row r="350" ht="14.25" customHeight="1">
      <c r="A350" s="976"/>
      <c r="B350" s="616"/>
      <c r="C350" s="617"/>
      <c r="D350" s="616"/>
      <c r="E350" s="620"/>
      <c r="F350" s="620"/>
      <c r="H350" s="849"/>
      <c r="I350" s="849"/>
    </row>
    <row r="351" ht="14.25" customHeight="1">
      <c r="A351" s="976"/>
      <c r="B351" s="616"/>
      <c r="C351" s="617"/>
      <c r="D351" s="616"/>
      <c r="E351" s="620"/>
      <c r="F351" s="620"/>
      <c r="H351" s="849"/>
      <c r="I351" s="849"/>
    </row>
    <row r="352" ht="14.25" customHeight="1">
      <c r="A352" s="976"/>
      <c r="B352" s="616"/>
      <c r="C352" s="617"/>
      <c r="D352" s="616"/>
      <c r="E352" s="620"/>
      <c r="F352" s="620"/>
      <c r="H352" s="849"/>
      <c r="I352" s="849"/>
    </row>
    <row r="353" ht="14.25" customHeight="1">
      <c r="A353" s="976"/>
      <c r="B353" s="616"/>
      <c r="C353" s="617"/>
      <c r="D353" s="616"/>
      <c r="E353" s="620"/>
      <c r="F353" s="620"/>
      <c r="H353" s="849"/>
      <c r="I353" s="849"/>
    </row>
    <row r="354" ht="14.25" customHeight="1">
      <c r="A354" s="976"/>
      <c r="B354" s="616"/>
      <c r="C354" s="617"/>
      <c r="D354" s="616"/>
      <c r="E354" s="620"/>
      <c r="F354" s="620"/>
      <c r="H354" s="849"/>
      <c r="I354" s="849"/>
    </row>
    <row r="355" ht="14.25" customHeight="1">
      <c r="A355" s="976"/>
      <c r="B355" s="616"/>
      <c r="C355" s="617"/>
      <c r="D355" s="616"/>
      <c r="E355" s="620"/>
      <c r="F355" s="620"/>
      <c r="H355" s="849"/>
      <c r="I355" s="849"/>
    </row>
    <row r="356" ht="14.25" customHeight="1">
      <c r="A356" s="976"/>
      <c r="B356" s="616"/>
      <c r="C356" s="617"/>
      <c r="D356" s="616"/>
      <c r="E356" s="620"/>
      <c r="F356" s="620"/>
      <c r="H356" s="849"/>
      <c r="I356" s="849"/>
    </row>
    <row r="357" ht="14.25" customHeight="1">
      <c r="A357" s="976"/>
      <c r="B357" s="616"/>
      <c r="C357" s="617"/>
      <c r="D357" s="616"/>
      <c r="E357" s="620"/>
      <c r="F357" s="620"/>
      <c r="H357" s="849"/>
      <c r="I357" s="849"/>
    </row>
    <row r="358" ht="14.25" customHeight="1">
      <c r="A358" s="976"/>
      <c r="B358" s="616"/>
      <c r="C358" s="617"/>
      <c r="D358" s="616"/>
      <c r="E358" s="620"/>
      <c r="F358" s="620"/>
      <c r="H358" s="849"/>
      <c r="I358" s="849"/>
    </row>
    <row r="359" ht="14.25" customHeight="1">
      <c r="A359" s="976"/>
      <c r="B359" s="616"/>
      <c r="C359" s="617"/>
      <c r="D359" s="616"/>
      <c r="E359" s="620"/>
      <c r="F359" s="620"/>
      <c r="H359" s="849"/>
      <c r="I359" s="849"/>
    </row>
    <row r="360" ht="14.25" customHeight="1">
      <c r="A360" s="976"/>
      <c r="B360" s="616"/>
      <c r="C360" s="617"/>
      <c r="D360" s="616"/>
      <c r="E360" s="620"/>
      <c r="F360" s="620"/>
      <c r="H360" s="849"/>
      <c r="I360" s="849"/>
    </row>
    <row r="361" ht="14.25" customHeight="1">
      <c r="A361" s="976"/>
      <c r="B361" s="616"/>
      <c r="C361" s="617"/>
      <c r="D361" s="616"/>
      <c r="E361" s="620"/>
      <c r="F361" s="620"/>
      <c r="H361" s="849"/>
      <c r="I361" s="849"/>
    </row>
    <row r="362" ht="14.25" customHeight="1">
      <c r="A362" s="976"/>
      <c r="B362" s="616"/>
      <c r="C362" s="617"/>
      <c r="D362" s="616"/>
      <c r="E362" s="620"/>
      <c r="F362" s="620"/>
      <c r="H362" s="849"/>
      <c r="I362" s="849"/>
    </row>
    <row r="363" ht="14.25" customHeight="1">
      <c r="A363" s="976"/>
      <c r="B363" s="616"/>
      <c r="C363" s="617"/>
      <c r="D363" s="616"/>
      <c r="E363" s="620"/>
      <c r="F363" s="620"/>
      <c r="H363" s="849"/>
      <c r="I363" s="849"/>
    </row>
    <row r="364" ht="14.25" customHeight="1">
      <c r="A364" s="976"/>
      <c r="B364" s="616"/>
      <c r="C364" s="617"/>
      <c r="D364" s="616"/>
      <c r="E364" s="620"/>
      <c r="F364" s="620"/>
      <c r="H364" s="849"/>
      <c r="I364" s="849"/>
    </row>
    <row r="365" ht="14.25" customHeight="1">
      <c r="A365" s="976"/>
      <c r="B365" s="616"/>
      <c r="C365" s="617"/>
      <c r="D365" s="616"/>
      <c r="E365" s="620"/>
      <c r="F365" s="620"/>
      <c r="H365" s="849"/>
      <c r="I365" s="849"/>
    </row>
    <row r="366" ht="14.25" customHeight="1">
      <c r="A366" s="976"/>
      <c r="B366" s="616"/>
      <c r="C366" s="617"/>
      <c r="D366" s="616"/>
      <c r="E366" s="620"/>
      <c r="F366" s="620"/>
      <c r="H366" s="849"/>
      <c r="I366" s="849"/>
    </row>
    <row r="367" ht="14.25" customHeight="1">
      <c r="A367" s="976"/>
      <c r="B367" s="616"/>
      <c r="C367" s="617"/>
      <c r="D367" s="616"/>
      <c r="E367" s="620"/>
      <c r="F367" s="620"/>
      <c r="H367" s="849"/>
      <c r="I367" s="849"/>
    </row>
    <row r="368" ht="14.25" customHeight="1">
      <c r="A368" s="976"/>
      <c r="B368" s="616"/>
      <c r="C368" s="617"/>
      <c r="D368" s="616"/>
      <c r="E368" s="620"/>
      <c r="F368" s="620"/>
      <c r="H368" s="849"/>
      <c r="I368" s="849"/>
    </row>
    <row r="369" ht="14.25" customHeight="1">
      <c r="A369" s="976"/>
      <c r="B369" s="616"/>
      <c r="C369" s="617"/>
      <c r="D369" s="616"/>
      <c r="E369" s="620"/>
      <c r="F369" s="620"/>
      <c r="H369" s="849"/>
      <c r="I369" s="849"/>
    </row>
    <row r="370" ht="14.25" customHeight="1">
      <c r="A370" s="976"/>
      <c r="B370" s="616"/>
      <c r="C370" s="617"/>
      <c r="D370" s="616"/>
      <c r="E370" s="620"/>
      <c r="F370" s="620"/>
      <c r="H370" s="849"/>
      <c r="I370" s="849"/>
    </row>
    <row r="371" ht="14.25" customHeight="1">
      <c r="A371" s="976"/>
      <c r="B371" s="616"/>
      <c r="C371" s="617"/>
      <c r="D371" s="616"/>
      <c r="E371" s="620"/>
      <c r="F371" s="620"/>
      <c r="H371" s="849"/>
      <c r="I371" s="849"/>
    </row>
    <row r="372" ht="14.25" customHeight="1">
      <c r="A372" s="976"/>
      <c r="B372" s="616"/>
      <c r="C372" s="617"/>
      <c r="D372" s="616"/>
      <c r="E372" s="620"/>
      <c r="F372" s="620"/>
      <c r="H372" s="849"/>
      <c r="I372" s="849"/>
    </row>
    <row r="373" ht="14.25" customHeight="1">
      <c r="A373" s="976"/>
      <c r="B373" s="616"/>
      <c r="C373" s="617"/>
      <c r="D373" s="616"/>
      <c r="E373" s="620"/>
      <c r="F373" s="620"/>
      <c r="H373" s="849"/>
      <c r="I373" s="849"/>
    </row>
    <row r="374" ht="14.25" customHeight="1">
      <c r="A374" s="976"/>
      <c r="B374" s="616"/>
      <c r="C374" s="617"/>
      <c r="D374" s="616"/>
      <c r="E374" s="620"/>
      <c r="F374" s="620"/>
      <c r="H374" s="849"/>
      <c r="I374" s="849"/>
    </row>
    <row r="375" ht="14.25" customHeight="1">
      <c r="A375" s="976"/>
      <c r="B375" s="616"/>
      <c r="C375" s="617"/>
      <c r="D375" s="616"/>
      <c r="E375" s="620"/>
      <c r="F375" s="620"/>
      <c r="H375" s="849"/>
      <c r="I375" s="849"/>
    </row>
    <row r="376" ht="14.25" customHeight="1">
      <c r="A376" s="976"/>
      <c r="B376" s="616"/>
      <c r="C376" s="617"/>
      <c r="D376" s="616"/>
      <c r="E376" s="620"/>
      <c r="F376" s="620"/>
      <c r="H376" s="849"/>
      <c r="I376" s="849"/>
    </row>
    <row r="377" ht="14.25" customHeight="1">
      <c r="A377" s="976"/>
      <c r="B377" s="616"/>
      <c r="C377" s="617"/>
      <c r="D377" s="616"/>
      <c r="E377" s="620"/>
      <c r="F377" s="620"/>
      <c r="H377" s="849"/>
      <c r="I377" s="849"/>
    </row>
    <row r="378" ht="14.25" customHeight="1">
      <c r="A378" s="976"/>
      <c r="B378" s="616"/>
      <c r="C378" s="617"/>
      <c r="D378" s="616"/>
      <c r="E378" s="620"/>
      <c r="F378" s="620"/>
      <c r="H378" s="849"/>
      <c r="I378" s="849"/>
    </row>
    <row r="379" ht="14.25" customHeight="1">
      <c r="A379" s="976"/>
      <c r="B379" s="616"/>
      <c r="C379" s="617"/>
      <c r="D379" s="616"/>
      <c r="E379" s="620"/>
      <c r="F379" s="620"/>
      <c r="H379" s="849"/>
      <c r="I379" s="849"/>
    </row>
    <row r="380" ht="14.25" customHeight="1">
      <c r="A380" s="976"/>
      <c r="B380" s="616"/>
      <c r="C380" s="617"/>
      <c r="D380" s="616"/>
      <c r="E380" s="620"/>
      <c r="F380" s="620"/>
      <c r="H380" s="849"/>
      <c r="I380" s="849"/>
    </row>
    <row r="381" ht="14.25" customHeight="1">
      <c r="A381" s="976"/>
      <c r="B381" s="616"/>
      <c r="C381" s="617"/>
      <c r="D381" s="616"/>
      <c r="E381" s="620"/>
      <c r="F381" s="620"/>
      <c r="H381" s="849"/>
      <c r="I381" s="849"/>
    </row>
    <row r="382" ht="14.25" customHeight="1">
      <c r="A382" s="976"/>
      <c r="B382" s="616"/>
      <c r="C382" s="617"/>
      <c r="D382" s="616"/>
      <c r="E382" s="620"/>
      <c r="F382" s="620"/>
      <c r="H382" s="849"/>
      <c r="I382" s="849"/>
    </row>
    <row r="383" ht="14.25" customHeight="1">
      <c r="A383" s="976"/>
      <c r="B383" s="616"/>
      <c r="C383" s="617"/>
      <c r="D383" s="616"/>
      <c r="E383" s="620"/>
      <c r="F383" s="620"/>
      <c r="H383" s="849"/>
      <c r="I383" s="849"/>
    </row>
    <row r="384" ht="14.25" customHeight="1">
      <c r="A384" s="976"/>
      <c r="B384" s="616"/>
      <c r="C384" s="617"/>
      <c r="D384" s="616"/>
      <c r="E384" s="620"/>
      <c r="F384" s="620"/>
      <c r="H384" s="849"/>
      <c r="I384" s="849"/>
    </row>
    <row r="385" ht="14.25" customHeight="1">
      <c r="A385" s="976"/>
      <c r="B385" s="616"/>
      <c r="C385" s="617"/>
      <c r="D385" s="616"/>
      <c r="E385" s="620"/>
      <c r="F385" s="620"/>
      <c r="H385" s="849"/>
      <c r="I385" s="849"/>
    </row>
    <row r="386" ht="14.25" customHeight="1">
      <c r="A386" s="976"/>
      <c r="B386" s="616"/>
      <c r="C386" s="617"/>
      <c r="D386" s="616"/>
      <c r="E386" s="620"/>
      <c r="F386" s="620"/>
      <c r="H386" s="849"/>
      <c r="I386" s="849"/>
    </row>
    <row r="387" ht="14.25" customHeight="1">
      <c r="A387" s="976"/>
      <c r="B387" s="616"/>
      <c r="C387" s="617"/>
      <c r="D387" s="616"/>
      <c r="E387" s="620"/>
      <c r="F387" s="620"/>
      <c r="H387" s="849"/>
      <c r="I387" s="849"/>
    </row>
    <row r="388" ht="14.25" customHeight="1">
      <c r="A388" s="976"/>
      <c r="B388" s="616"/>
      <c r="C388" s="617"/>
      <c r="D388" s="616"/>
      <c r="E388" s="620"/>
      <c r="F388" s="620"/>
      <c r="H388" s="849"/>
      <c r="I388" s="849"/>
    </row>
    <row r="389" ht="14.25" customHeight="1">
      <c r="A389" s="976"/>
      <c r="B389" s="616"/>
      <c r="C389" s="617"/>
      <c r="D389" s="616"/>
      <c r="E389" s="620"/>
      <c r="F389" s="620"/>
      <c r="H389" s="849"/>
      <c r="I389" s="849"/>
    </row>
    <row r="390" ht="14.25" customHeight="1">
      <c r="A390" s="976"/>
      <c r="B390" s="616"/>
      <c r="C390" s="617"/>
      <c r="D390" s="616"/>
      <c r="E390" s="620"/>
      <c r="F390" s="620"/>
      <c r="H390" s="849"/>
      <c r="I390" s="849"/>
    </row>
    <row r="391" ht="14.25" customHeight="1">
      <c r="A391" s="976"/>
      <c r="B391" s="616"/>
      <c r="C391" s="617"/>
      <c r="D391" s="616"/>
      <c r="E391" s="620"/>
      <c r="F391" s="620"/>
      <c r="H391" s="849"/>
      <c r="I391" s="849"/>
    </row>
    <row r="392" ht="14.25" customHeight="1">
      <c r="A392" s="976"/>
      <c r="B392" s="616"/>
      <c r="C392" s="617"/>
      <c r="D392" s="616"/>
      <c r="E392" s="620"/>
      <c r="F392" s="620"/>
      <c r="H392" s="849"/>
      <c r="I392" s="849"/>
    </row>
    <row r="393" ht="14.25" customHeight="1">
      <c r="A393" s="976"/>
      <c r="B393" s="616"/>
      <c r="C393" s="617"/>
      <c r="D393" s="616"/>
      <c r="E393" s="620"/>
      <c r="F393" s="620"/>
      <c r="H393" s="849"/>
      <c r="I393" s="849"/>
    </row>
    <row r="394" ht="14.25" customHeight="1">
      <c r="A394" s="976"/>
      <c r="B394" s="616"/>
      <c r="C394" s="617"/>
      <c r="D394" s="616"/>
      <c r="E394" s="620"/>
      <c r="F394" s="620"/>
      <c r="H394" s="849"/>
      <c r="I394" s="849"/>
    </row>
    <row r="395" ht="14.25" customHeight="1">
      <c r="A395" s="976"/>
      <c r="B395" s="616"/>
      <c r="C395" s="617"/>
      <c r="D395" s="616"/>
      <c r="E395" s="620"/>
      <c r="F395" s="620"/>
      <c r="H395" s="849"/>
      <c r="I395" s="849"/>
    </row>
    <row r="396" ht="14.25" customHeight="1">
      <c r="A396" s="976"/>
      <c r="B396" s="616"/>
      <c r="C396" s="617"/>
      <c r="D396" s="616"/>
      <c r="E396" s="620"/>
      <c r="F396" s="620"/>
      <c r="H396" s="849"/>
      <c r="I396" s="849"/>
    </row>
    <row r="397" ht="14.25" customHeight="1">
      <c r="A397" s="976"/>
      <c r="B397" s="616"/>
      <c r="C397" s="617"/>
      <c r="D397" s="616"/>
      <c r="E397" s="620"/>
      <c r="F397" s="620"/>
      <c r="H397" s="849"/>
      <c r="I397" s="849"/>
    </row>
    <row r="398" ht="14.25" customHeight="1">
      <c r="A398" s="976"/>
      <c r="B398" s="616"/>
      <c r="C398" s="617"/>
      <c r="D398" s="616"/>
      <c r="E398" s="620"/>
      <c r="F398" s="620"/>
      <c r="H398" s="849"/>
      <c r="I398" s="849"/>
    </row>
    <row r="399" ht="14.25" customHeight="1">
      <c r="A399" s="976"/>
      <c r="B399" s="616"/>
      <c r="C399" s="617"/>
      <c r="D399" s="616"/>
      <c r="E399" s="620"/>
      <c r="F399" s="620"/>
      <c r="H399" s="849"/>
      <c r="I399" s="849"/>
    </row>
    <row r="400" ht="14.25" customHeight="1">
      <c r="A400" s="976"/>
      <c r="B400" s="616"/>
      <c r="C400" s="617"/>
      <c r="D400" s="616"/>
      <c r="E400" s="620"/>
      <c r="F400" s="620"/>
      <c r="H400" s="849"/>
      <c r="I400" s="849"/>
    </row>
    <row r="401" ht="14.25" customHeight="1">
      <c r="A401" s="976"/>
      <c r="B401" s="616"/>
      <c r="C401" s="617"/>
      <c r="D401" s="616"/>
      <c r="E401" s="620"/>
      <c r="F401" s="620"/>
      <c r="H401" s="849"/>
      <c r="I401" s="849"/>
    </row>
    <row r="402" ht="14.25" customHeight="1">
      <c r="A402" s="976"/>
      <c r="B402" s="616"/>
      <c r="C402" s="617"/>
      <c r="D402" s="616"/>
      <c r="E402" s="620"/>
      <c r="F402" s="620"/>
      <c r="H402" s="849"/>
      <c r="I402" s="849"/>
    </row>
    <row r="403" ht="14.25" customHeight="1">
      <c r="A403" s="976"/>
      <c r="B403" s="616"/>
      <c r="C403" s="617"/>
      <c r="D403" s="616"/>
      <c r="E403" s="620"/>
      <c r="F403" s="620"/>
      <c r="H403" s="849"/>
      <c r="I403" s="849"/>
    </row>
    <row r="404" ht="14.25" customHeight="1">
      <c r="A404" s="976"/>
      <c r="B404" s="616"/>
      <c r="C404" s="617"/>
      <c r="D404" s="616"/>
      <c r="E404" s="620"/>
      <c r="F404" s="620"/>
      <c r="H404" s="849"/>
      <c r="I404" s="849"/>
    </row>
    <row r="405" ht="14.25" customHeight="1">
      <c r="A405" s="976"/>
      <c r="B405" s="616"/>
      <c r="C405" s="617"/>
      <c r="D405" s="616"/>
      <c r="E405" s="620"/>
      <c r="F405" s="620"/>
      <c r="H405" s="849"/>
      <c r="I405" s="849"/>
    </row>
    <row r="406" ht="14.25" customHeight="1">
      <c r="A406" s="976"/>
      <c r="B406" s="616"/>
      <c r="C406" s="617"/>
      <c r="D406" s="616"/>
      <c r="E406" s="620"/>
      <c r="F406" s="620"/>
      <c r="H406" s="849"/>
      <c r="I406" s="849"/>
    </row>
    <row r="407" ht="14.25" customHeight="1">
      <c r="A407" s="976"/>
      <c r="B407" s="616"/>
      <c r="C407" s="617"/>
      <c r="D407" s="616"/>
      <c r="E407" s="620"/>
      <c r="F407" s="620"/>
      <c r="H407" s="849"/>
      <c r="I407" s="849"/>
    </row>
    <row r="408" ht="14.25" customHeight="1">
      <c r="A408" s="976"/>
      <c r="B408" s="616"/>
      <c r="C408" s="617"/>
      <c r="D408" s="616"/>
      <c r="E408" s="620"/>
      <c r="F408" s="620"/>
      <c r="H408" s="849"/>
      <c r="I408" s="849"/>
    </row>
    <row r="409" ht="14.25" customHeight="1">
      <c r="A409" s="976"/>
      <c r="B409" s="616"/>
      <c r="C409" s="617"/>
      <c r="D409" s="616"/>
      <c r="E409" s="620"/>
      <c r="F409" s="620"/>
      <c r="H409" s="849"/>
      <c r="I409" s="849"/>
    </row>
    <row r="410" ht="14.25" customHeight="1">
      <c r="A410" s="976"/>
      <c r="B410" s="616"/>
      <c r="C410" s="617"/>
      <c r="D410" s="616"/>
      <c r="E410" s="620"/>
      <c r="F410" s="620"/>
      <c r="H410" s="849"/>
      <c r="I410" s="849"/>
    </row>
    <row r="411" ht="14.25" customHeight="1">
      <c r="A411" s="976"/>
      <c r="B411" s="616"/>
      <c r="C411" s="617"/>
      <c r="D411" s="616"/>
      <c r="E411" s="620"/>
      <c r="F411" s="620"/>
      <c r="H411" s="849"/>
      <c r="I411" s="849"/>
    </row>
    <row r="412" ht="14.25" customHeight="1">
      <c r="A412" s="976"/>
      <c r="B412" s="616"/>
      <c r="C412" s="617"/>
      <c r="D412" s="616"/>
      <c r="E412" s="620"/>
      <c r="F412" s="620"/>
      <c r="H412" s="849"/>
      <c r="I412" s="849"/>
    </row>
    <row r="413" ht="14.25" customHeight="1">
      <c r="A413" s="976"/>
      <c r="B413" s="616"/>
      <c r="C413" s="617"/>
      <c r="D413" s="616"/>
      <c r="E413" s="620"/>
      <c r="F413" s="620"/>
      <c r="H413" s="849"/>
      <c r="I413" s="849"/>
    </row>
    <row r="414" ht="14.25" customHeight="1">
      <c r="A414" s="976"/>
      <c r="B414" s="616"/>
      <c r="C414" s="617"/>
      <c r="D414" s="616"/>
      <c r="E414" s="620"/>
      <c r="F414" s="620"/>
      <c r="H414" s="849"/>
      <c r="I414" s="849"/>
    </row>
    <row r="415" ht="14.25" customHeight="1">
      <c r="A415" s="976"/>
      <c r="B415" s="616"/>
      <c r="C415" s="617"/>
      <c r="D415" s="616"/>
      <c r="E415" s="620"/>
      <c r="F415" s="620"/>
      <c r="H415" s="849"/>
      <c r="I415" s="849"/>
    </row>
    <row r="416" ht="14.25" customHeight="1">
      <c r="A416" s="976"/>
      <c r="B416" s="616"/>
      <c r="C416" s="617"/>
      <c r="D416" s="616"/>
      <c r="E416" s="620"/>
      <c r="F416" s="620"/>
      <c r="H416" s="849"/>
      <c r="I416" s="849"/>
    </row>
    <row r="417" ht="14.25" customHeight="1">
      <c r="A417" s="976"/>
      <c r="B417" s="616"/>
      <c r="C417" s="617"/>
      <c r="D417" s="616"/>
      <c r="E417" s="620"/>
      <c r="F417" s="620"/>
      <c r="H417" s="849"/>
      <c r="I417" s="849"/>
    </row>
    <row r="418" ht="14.25" customHeight="1">
      <c r="A418" s="976"/>
      <c r="B418" s="616"/>
      <c r="C418" s="617"/>
      <c r="D418" s="616"/>
      <c r="E418" s="620"/>
      <c r="F418" s="620"/>
      <c r="H418" s="849"/>
      <c r="I418" s="849"/>
    </row>
    <row r="419" ht="14.25" customHeight="1">
      <c r="A419" s="976"/>
      <c r="B419" s="616"/>
      <c r="C419" s="617"/>
      <c r="D419" s="616"/>
      <c r="E419" s="620"/>
      <c r="F419" s="620"/>
      <c r="H419" s="849"/>
      <c r="I419" s="849"/>
    </row>
    <row r="420" ht="14.25" customHeight="1">
      <c r="A420" s="976"/>
      <c r="B420" s="616"/>
      <c r="C420" s="617"/>
      <c r="D420" s="616"/>
      <c r="E420" s="620"/>
      <c r="F420" s="620"/>
      <c r="H420" s="849"/>
      <c r="I420" s="849"/>
    </row>
    <row r="421" ht="14.25" customHeight="1">
      <c r="A421" s="976"/>
      <c r="B421" s="616"/>
      <c r="C421" s="617"/>
      <c r="D421" s="616"/>
      <c r="E421" s="620"/>
      <c r="F421" s="620"/>
      <c r="H421" s="849"/>
      <c r="I421" s="849"/>
    </row>
    <row r="422" ht="14.25" customHeight="1">
      <c r="A422" s="976"/>
      <c r="B422" s="616"/>
      <c r="C422" s="617"/>
      <c r="D422" s="616"/>
      <c r="E422" s="620"/>
      <c r="F422" s="620"/>
      <c r="H422" s="849"/>
      <c r="I422" s="849"/>
    </row>
    <row r="423" ht="14.25" customHeight="1">
      <c r="A423" s="976"/>
      <c r="B423" s="616"/>
      <c r="C423" s="617"/>
      <c r="D423" s="616"/>
      <c r="E423" s="620"/>
      <c r="F423" s="620"/>
      <c r="H423" s="849"/>
      <c r="I423" s="849"/>
    </row>
    <row r="424" ht="14.25" customHeight="1">
      <c r="A424" s="976"/>
      <c r="B424" s="616"/>
      <c r="C424" s="617"/>
      <c r="D424" s="616"/>
      <c r="E424" s="620"/>
      <c r="F424" s="620"/>
      <c r="H424" s="849"/>
      <c r="I424" s="849"/>
    </row>
    <row r="425" ht="14.25" customHeight="1">
      <c r="A425" s="976"/>
      <c r="B425" s="616"/>
      <c r="C425" s="617"/>
      <c r="D425" s="616"/>
      <c r="E425" s="620"/>
      <c r="F425" s="620"/>
      <c r="H425" s="849"/>
      <c r="I425" s="849"/>
    </row>
    <row r="426" ht="14.25" customHeight="1">
      <c r="A426" s="976"/>
      <c r="B426" s="616"/>
      <c r="C426" s="617"/>
      <c r="D426" s="616"/>
      <c r="E426" s="620"/>
      <c r="F426" s="620"/>
      <c r="H426" s="849"/>
      <c r="I426" s="849"/>
    </row>
    <row r="427" ht="14.25" customHeight="1">
      <c r="A427" s="976"/>
      <c r="B427" s="616"/>
      <c r="C427" s="617"/>
      <c r="D427" s="616"/>
      <c r="E427" s="620"/>
      <c r="F427" s="620"/>
      <c r="H427" s="849"/>
      <c r="I427" s="849"/>
    </row>
    <row r="428" ht="14.25" customHeight="1">
      <c r="A428" s="976"/>
      <c r="B428" s="616"/>
      <c r="C428" s="617"/>
      <c r="D428" s="616"/>
      <c r="E428" s="620"/>
      <c r="F428" s="620"/>
      <c r="H428" s="849"/>
      <c r="I428" s="849"/>
    </row>
    <row r="429" ht="14.25" customHeight="1">
      <c r="A429" s="976"/>
      <c r="B429" s="616"/>
      <c r="C429" s="617"/>
      <c r="D429" s="616"/>
      <c r="E429" s="620"/>
      <c r="F429" s="620"/>
      <c r="H429" s="849"/>
      <c r="I429" s="849"/>
    </row>
    <row r="430" ht="14.25" customHeight="1">
      <c r="A430" s="976"/>
      <c r="B430" s="616"/>
      <c r="C430" s="617"/>
      <c r="D430" s="616"/>
      <c r="E430" s="620"/>
      <c r="F430" s="620"/>
      <c r="H430" s="849"/>
      <c r="I430" s="849"/>
    </row>
    <row r="431" ht="14.25" customHeight="1">
      <c r="A431" s="976"/>
      <c r="B431" s="616"/>
      <c r="C431" s="617"/>
      <c r="D431" s="616"/>
      <c r="E431" s="620"/>
      <c r="F431" s="620"/>
      <c r="H431" s="849"/>
      <c r="I431" s="849"/>
    </row>
    <row r="432" ht="14.25" customHeight="1">
      <c r="A432" s="976"/>
      <c r="B432" s="616"/>
      <c r="C432" s="617"/>
      <c r="D432" s="616"/>
      <c r="E432" s="620"/>
      <c r="F432" s="620"/>
      <c r="H432" s="849"/>
      <c r="I432" s="849"/>
    </row>
    <row r="433" ht="14.25" customHeight="1">
      <c r="A433" s="976"/>
      <c r="B433" s="616"/>
      <c r="C433" s="617"/>
      <c r="D433" s="616"/>
      <c r="E433" s="620"/>
      <c r="F433" s="620"/>
      <c r="H433" s="849"/>
      <c r="I433" s="849"/>
    </row>
    <row r="434" ht="14.25" customHeight="1">
      <c r="A434" s="976"/>
      <c r="B434" s="616"/>
      <c r="C434" s="617"/>
      <c r="D434" s="616"/>
      <c r="E434" s="620"/>
      <c r="F434" s="620"/>
      <c r="H434" s="849"/>
      <c r="I434" s="849"/>
    </row>
    <row r="435" ht="14.25" customHeight="1">
      <c r="A435" s="976"/>
      <c r="B435" s="616"/>
      <c r="C435" s="617"/>
      <c r="D435" s="616"/>
      <c r="E435" s="620"/>
      <c r="F435" s="620"/>
      <c r="H435" s="849"/>
      <c r="I435" s="849"/>
    </row>
    <row r="436" ht="14.25" customHeight="1">
      <c r="A436" s="976"/>
      <c r="B436" s="616"/>
      <c r="C436" s="617"/>
      <c r="D436" s="616"/>
      <c r="E436" s="620"/>
      <c r="F436" s="620"/>
      <c r="H436" s="849"/>
      <c r="I436" s="849"/>
    </row>
    <row r="437" ht="14.25" customHeight="1">
      <c r="A437" s="976"/>
      <c r="B437" s="616"/>
      <c r="C437" s="617"/>
      <c r="D437" s="616"/>
      <c r="E437" s="620"/>
      <c r="F437" s="620"/>
      <c r="H437" s="849"/>
      <c r="I437" s="849"/>
    </row>
    <row r="438" ht="14.25" customHeight="1">
      <c r="A438" s="976"/>
      <c r="B438" s="616"/>
      <c r="C438" s="617"/>
      <c r="D438" s="616"/>
      <c r="E438" s="620"/>
      <c r="F438" s="620"/>
      <c r="H438" s="849"/>
      <c r="I438" s="849"/>
    </row>
    <row r="439" ht="14.25" customHeight="1">
      <c r="A439" s="976"/>
      <c r="B439" s="616"/>
      <c r="C439" s="617"/>
      <c r="D439" s="616"/>
      <c r="E439" s="620"/>
      <c r="F439" s="620"/>
      <c r="H439" s="849"/>
      <c r="I439" s="849"/>
    </row>
    <row r="440" ht="14.25" customHeight="1">
      <c r="A440" s="976"/>
      <c r="B440" s="616"/>
      <c r="C440" s="617"/>
      <c r="D440" s="616"/>
      <c r="E440" s="620"/>
      <c r="F440" s="620"/>
      <c r="H440" s="849"/>
      <c r="I440" s="849"/>
    </row>
    <row r="441" ht="14.25" customHeight="1">
      <c r="A441" s="976"/>
      <c r="B441" s="616"/>
      <c r="C441" s="617"/>
      <c r="D441" s="616"/>
      <c r="E441" s="620"/>
      <c r="F441" s="620"/>
      <c r="H441" s="849"/>
      <c r="I441" s="849"/>
    </row>
    <row r="442" ht="14.25" customHeight="1">
      <c r="A442" s="976"/>
      <c r="B442" s="616"/>
      <c r="C442" s="617"/>
      <c r="D442" s="616"/>
      <c r="E442" s="620"/>
      <c r="F442" s="620"/>
      <c r="H442" s="849"/>
      <c r="I442" s="849"/>
    </row>
    <row r="443" ht="14.25" customHeight="1">
      <c r="A443" s="976"/>
      <c r="B443" s="616"/>
      <c r="C443" s="617"/>
      <c r="D443" s="616"/>
      <c r="E443" s="620"/>
      <c r="F443" s="620"/>
      <c r="H443" s="849"/>
      <c r="I443" s="849"/>
    </row>
    <row r="444" ht="14.25" customHeight="1">
      <c r="A444" s="976"/>
      <c r="B444" s="616"/>
      <c r="C444" s="617"/>
      <c r="D444" s="616"/>
      <c r="E444" s="620"/>
      <c r="F444" s="620"/>
      <c r="H444" s="849"/>
      <c r="I444" s="849"/>
    </row>
    <row r="445" ht="14.25" customHeight="1">
      <c r="A445" s="976"/>
      <c r="B445" s="616"/>
      <c r="C445" s="617"/>
      <c r="D445" s="616"/>
      <c r="E445" s="620"/>
      <c r="F445" s="620"/>
      <c r="H445" s="849"/>
      <c r="I445" s="849"/>
    </row>
    <row r="446" ht="14.25" customHeight="1">
      <c r="A446" s="976"/>
      <c r="B446" s="616"/>
      <c r="C446" s="617"/>
      <c r="D446" s="616"/>
      <c r="E446" s="620"/>
      <c r="F446" s="620"/>
      <c r="H446" s="849"/>
      <c r="I446" s="849"/>
    </row>
    <row r="447" ht="14.25" customHeight="1">
      <c r="A447" s="976"/>
      <c r="B447" s="616"/>
      <c r="C447" s="617"/>
      <c r="D447" s="616"/>
      <c r="E447" s="620"/>
      <c r="F447" s="620"/>
      <c r="H447" s="849"/>
      <c r="I447" s="849"/>
    </row>
    <row r="448" ht="14.25" customHeight="1">
      <c r="A448" s="976"/>
      <c r="B448" s="616"/>
      <c r="C448" s="617"/>
      <c r="D448" s="616"/>
      <c r="E448" s="620"/>
      <c r="F448" s="620"/>
      <c r="H448" s="849"/>
      <c r="I448" s="849"/>
    </row>
    <row r="449" ht="14.25" customHeight="1">
      <c r="A449" s="976"/>
      <c r="B449" s="616"/>
      <c r="C449" s="617"/>
      <c r="D449" s="616"/>
      <c r="E449" s="620"/>
      <c r="F449" s="620"/>
      <c r="H449" s="849"/>
      <c r="I449" s="849"/>
    </row>
    <row r="450" ht="14.25" customHeight="1">
      <c r="A450" s="976"/>
      <c r="B450" s="616"/>
      <c r="C450" s="617"/>
      <c r="D450" s="616"/>
      <c r="E450" s="620"/>
      <c r="F450" s="620"/>
      <c r="H450" s="849"/>
      <c r="I450" s="849"/>
    </row>
    <row r="451" ht="14.25" customHeight="1">
      <c r="A451" s="976"/>
      <c r="B451" s="616"/>
      <c r="C451" s="617"/>
      <c r="D451" s="616"/>
      <c r="E451" s="620"/>
      <c r="F451" s="620"/>
      <c r="H451" s="849"/>
      <c r="I451" s="849"/>
    </row>
    <row r="452" ht="14.25" customHeight="1">
      <c r="A452" s="976"/>
      <c r="B452" s="616"/>
      <c r="C452" s="617"/>
      <c r="D452" s="616"/>
      <c r="E452" s="620"/>
      <c r="F452" s="620"/>
      <c r="H452" s="849"/>
      <c r="I452" s="849"/>
    </row>
    <row r="453" ht="14.25" customHeight="1">
      <c r="A453" s="976"/>
      <c r="B453" s="616"/>
      <c r="C453" s="617"/>
      <c r="D453" s="616"/>
      <c r="E453" s="620"/>
      <c r="F453" s="620"/>
      <c r="H453" s="849"/>
      <c r="I453" s="849"/>
    </row>
    <row r="454" ht="14.25" customHeight="1">
      <c r="A454" s="976"/>
      <c r="B454" s="616"/>
      <c r="C454" s="617"/>
      <c r="D454" s="616"/>
      <c r="E454" s="620"/>
      <c r="F454" s="620"/>
      <c r="H454" s="849"/>
      <c r="I454" s="849"/>
    </row>
    <row r="455" ht="14.25" customHeight="1">
      <c r="A455" s="976"/>
      <c r="B455" s="616"/>
      <c r="C455" s="617"/>
      <c r="D455" s="616"/>
      <c r="E455" s="620"/>
      <c r="F455" s="620"/>
      <c r="H455" s="849"/>
      <c r="I455" s="849"/>
    </row>
    <row r="456" ht="14.25" customHeight="1">
      <c r="A456" s="976"/>
      <c r="B456" s="616"/>
      <c r="C456" s="617"/>
      <c r="D456" s="616"/>
      <c r="E456" s="620"/>
      <c r="F456" s="620"/>
      <c r="H456" s="849"/>
      <c r="I456" s="849"/>
    </row>
    <row r="457" ht="14.25" customHeight="1">
      <c r="A457" s="976"/>
      <c r="B457" s="616"/>
      <c r="C457" s="617"/>
      <c r="D457" s="616"/>
      <c r="E457" s="620"/>
      <c r="F457" s="620"/>
      <c r="H457" s="849"/>
      <c r="I457" s="849"/>
    </row>
    <row r="458" ht="14.25" customHeight="1">
      <c r="A458" s="976"/>
      <c r="B458" s="616"/>
      <c r="C458" s="617"/>
      <c r="D458" s="616"/>
      <c r="E458" s="620"/>
      <c r="F458" s="620"/>
      <c r="H458" s="849"/>
      <c r="I458" s="849"/>
    </row>
    <row r="459" ht="14.25" customHeight="1">
      <c r="A459" s="976"/>
      <c r="B459" s="616"/>
      <c r="C459" s="617"/>
      <c r="D459" s="616"/>
      <c r="E459" s="620"/>
      <c r="F459" s="620"/>
      <c r="H459" s="849"/>
      <c r="I459" s="849"/>
    </row>
    <row r="460" ht="14.25" customHeight="1">
      <c r="A460" s="976"/>
      <c r="B460" s="616"/>
      <c r="C460" s="617"/>
      <c r="D460" s="616"/>
      <c r="E460" s="620"/>
      <c r="F460" s="620"/>
      <c r="H460" s="849"/>
      <c r="I460" s="849"/>
    </row>
    <row r="461" ht="14.25" customHeight="1">
      <c r="A461" s="976"/>
      <c r="B461" s="616"/>
      <c r="C461" s="617"/>
      <c r="D461" s="616"/>
      <c r="E461" s="620"/>
      <c r="F461" s="620"/>
      <c r="H461" s="849"/>
      <c r="I461" s="849"/>
    </row>
    <row r="462" ht="14.25" customHeight="1">
      <c r="A462" s="976"/>
      <c r="B462" s="616"/>
      <c r="C462" s="617"/>
      <c r="D462" s="616"/>
      <c r="E462" s="620"/>
      <c r="F462" s="620"/>
      <c r="H462" s="849"/>
      <c r="I462" s="849"/>
    </row>
    <row r="463" ht="14.25" customHeight="1">
      <c r="A463" s="976"/>
      <c r="B463" s="616"/>
      <c r="C463" s="617"/>
      <c r="D463" s="616"/>
      <c r="E463" s="620"/>
      <c r="F463" s="620"/>
      <c r="H463" s="849"/>
      <c r="I463" s="849"/>
    </row>
    <row r="464" ht="14.25" customHeight="1">
      <c r="A464" s="976"/>
      <c r="B464" s="616"/>
      <c r="C464" s="617"/>
      <c r="D464" s="616"/>
      <c r="E464" s="620"/>
      <c r="F464" s="620"/>
      <c r="H464" s="849"/>
      <c r="I464" s="849"/>
    </row>
    <row r="465" ht="14.25" customHeight="1">
      <c r="A465" s="976"/>
      <c r="B465" s="616"/>
      <c r="C465" s="617"/>
      <c r="D465" s="616"/>
      <c r="E465" s="620"/>
      <c r="F465" s="620"/>
      <c r="H465" s="849"/>
      <c r="I465" s="849"/>
    </row>
    <row r="466" ht="14.25" customHeight="1">
      <c r="A466" s="976"/>
      <c r="B466" s="616"/>
      <c r="C466" s="617"/>
      <c r="D466" s="616"/>
      <c r="E466" s="620"/>
      <c r="F466" s="620"/>
      <c r="H466" s="849"/>
      <c r="I466" s="849"/>
    </row>
    <row r="467" ht="14.25" customHeight="1">
      <c r="A467" s="976"/>
      <c r="B467" s="616"/>
      <c r="C467" s="617"/>
      <c r="D467" s="616"/>
      <c r="E467" s="620"/>
      <c r="F467" s="620"/>
      <c r="H467" s="849"/>
      <c r="I467" s="849"/>
    </row>
    <row r="468" ht="14.25" customHeight="1">
      <c r="A468" s="976"/>
      <c r="B468" s="616"/>
      <c r="C468" s="617"/>
      <c r="D468" s="616"/>
      <c r="E468" s="620"/>
      <c r="F468" s="620"/>
      <c r="H468" s="849"/>
      <c r="I468" s="849"/>
    </row>
    <row r="469" ht="14.25" customHeight="1">
      <c r="A469" s="976"/>
      <c r="B469" s="616"/>
      <c r="C469" s="617"/>
      <c r="D469" s="616"/>
      <c r="E469" s="620"/>
      <c r="F469" s="620"/>
      <c r="H469" s="849"/>
      <c r="I469" s="849"/>
    </row>
    <row r="470" ht="14.25" customHeight="1">
      <c r="A470" s="976"/>
      <c r="B470" s="616"/>
      <c r="C470" s="617"/>
      <c r="D470" s="616"/>
      <c r="E470" s="620"/>
      <c r="F470" s="620"/>
      <c r="H470" s="849"/>
      <c r="I470" s="849"/>
    </row>
    <row r="471" ht="14.25" customHeight="1">
      <c r="A471" s="976"/>
      <c r="B471" s="616"/>
      <c r="C471" s="617"/>
      <c r="D471" s="616"/>
      <c r="E471" s="620"/>
      <c r="F471" s="620"/>
      <c r="H471" s="849"/>
      <c r="I471" s="849"/>
    </row>
    <row r="472" ht="14.25" customHeight="1">
      <c r="A472" s="976"/>
      <c r="B472" s="616"/>
      <c r="C472" s="617"/>
      <c r="D472" s="616"/>
      <c r="E472" s="620"/>
      <c r="F472" s="620"/>
      <c r="H472" s="849"/>
      <c r="I472" s="849"/>
    </row>
    <row r="473" ht="14.25" customHeight="1">
      <c r="A473" s="976"/>
      <c r="B473" s="616"/>
      <c r="C473" s="617"/>
      <c r="D473" s="616"/>
      <c r="E473" s="620"/>
      <c r="F473" s="620"/>
      <c r="H473" s="849"/>
      <c r="I473" s="849"/>
    </row>
    <row r="474" ht="14.25" customHeight="1">
      <c r="A474" s="976"/>
      <c r="B474" s="616"/>
      <c r="C474" s="617"/>
      <c r="D474" s="616"/>
      <c r="E474" s="620"/>
      <c r="F474" s="620"/>
      <c r="H474" s="849"/>
      <c r="I474" s="849"/>
    </row>
    <row r="475" ht="14.25" customHeight="1">
      <c r="A475" s="976"/>
      <c r="B475" s="616"/>
      <c r="C475" s="617"/>
      <c r="D475" s="616"/>
      <c r="E475" s="620"/>
      <c r="F475" s="620"/>
      <c r="H475" s="849"/>
      <c r="I475" s="849"/>
    </row>
    <row r="476" ht="14.25" customHeight="1">
      <c r="A476" s="976"/>
      <c r="B476" s="616"/>
      <c r="C476" s="617"/>
      <c r="D476" s="616"/>
      <c r="E476" s="620"/>
      <c r="F476" s="620"/>
      <c r="H476" s="849"/>
      <c r="I476" s="849"/>
    </row>
    <row r="477" ht="14.25" customHeight="1">
      <c r="A477" s="976"/>
      <c r="B477" s="616"/>
      <c r="C477" s="617"/>
      <c r="D477" s="616"/>
      <c r="E477" s="620"/>
      <c r="F477" s="620"/>
      <c r="H477" s="849"/>
      <c r="I477" s="849"/>
    </row>
    <row r="478" ht="14.25" customHeight="1">
      <c r="A478" s="976"/>
      <c r="B478" s="616"/>
      <c r="C478" s="617"/>
      <c r="D478" s="616"/>
      <c r="E478" s="620"/>
      <c r="F478" s="620"/>
      <c r="H478" s="849"/>
      <c r="I478" s="849"/>
    </row>
    <row r="479" ht="14.25" customHeight="1">
      <c r="A479" s="976"/>
      <c r="B479" s="616"/>
      <c r="C479" s="617"/>
      <c r="D479" s="616"/>
      <c r="E479" s="620"/>
      <c r="F479" s="620"/>
      <c r="H479" s="849"/>
      <c r="I479" s="849"/>
    </row>
    <row r="480" ht="14.25" customHeight="1">
      <c r="A480" s="976"/>
      <c r="B480" s="616"/>
      <c r="C480" s="617"/>
      <c r="D480" s="616"/>
      <c r="E480" s="620"/>
      <c r="F480" s="620"/>
      <c r="H480" s="849"/>
      <c r="I480" s="849"/>
    </row>
    <row r="481" ht="14.25" customHeight="1">
      <c r="A481" s="976"/>
      <c r="B481" s="616"/>
      <c r="C481" s="617"/>
      <c r="D481" s="616"/>
      <c r="E481" s="620"/>
      <c r="F481" s="620"/>
      <c r="H481" s="849"/>
      <c r="I481" s="849"/>
    </row>
    <row r="482" ht="14.25" customHeight="1">
      <c r="A482" s="976"/>
      <c r="B482" s="616"/>
      <c r="C482" s="617"/>
      <c r="D482" s="616"/>
      <c r="E482" s="620"/>
      <c r="F482" s="620"/>
      <c r="H482" s="849"/>
      <c r="I482" s="849"/>
    </row>
    <row r="483" ht="14.25" customHeight="1">
      <c r="A483" s="976"/>
      <c r="B483" s="616"/>
      <c r="C483" s="617"/>
      <c r="D483" s="616"/>
      <c r="E483" s="620"/>
      <c r="F483" s="620"/>
      <c r="H483" s="849"/>
      <c r="I483" s="849"/>
    </row>
    <row r="484" ht="14.25" customHeight="1">
      <c r="A484" s="976"/>
      <c r="B484" s="616"/>
      <c r="C484" s="617"/>
      <c r="D484" s="616"/>
      <c r="E484" s="620"/>
      <c r="F484" s="620"/>
      <c r="H484" s="849"/>
      <c r="I484" s="849"/>
    </row>
    <row r="485" ht="14.25" customHeight="1">
      <c r="A485" s="976"/>
      <c r="B485" s="616"/>
      <c r="C485" s="617"/>
      <c r="D485" s="616"/>
      <c r="E485" s="620"/>
      <c r="F485" s="620"/>
      <c r="H485" s="849"/>
      <c r="I485" s="849"/>
    </row>
    <row r="486" ht="14.25" customHeight="1">
      <c r="A486" s="976"/>
      <c r="B486" s="616"/>
      <c r="C486" s="617"/>
      <c r="D486" s="616"/>
      <c r="E486" s="620"/>
      <c r="F486" s="620"/>
      <c r="H486" s="849"/>
      <c r="I486" s="849"/>
    </row>
    <row r="487" ht="14.25" customHeight="1">
      <c r="A487" s="976"/>
      <c r="B487" s="616"/>
      <c r="C487" s="617"/>
      <c r="D487" s="616"/>
      <c r="E487" s="620"/>
      <c r="F487" s="620"/>
      <c r="H487" s="849"/>
      <c r="I487" s="849"/>
    </row>
    <row r="488" ht="14.25" customHeight="1">
      <c r="A488" s="976"/>
      <c r="B488" s="616"/>
      <c r="C488" s="617"/>
      <c r="D488" s="616"/>
      <c r="E488" s="620"/>
      <c r="F488" s="620"/>
      <c r="H488" s="849"/>
      <c r="I488" s="849"/>
    </row>
    <row r="489" ht="14.25" customHeight="1">
      <c r="A489" s="976"/>
      <c r="B489" s="616"/>
      <c r="C489" s="617"/>
      <c r="D489" s="616"/>
      <c r="E489" s="620"/>
      <c r="F489" s="620"/>
      <c r="H489" s="849"/>
      <c r="I489" s="849"/>
    </row>
    <row r="490" ht="14.25" customHeight="1">
      <c r="A490" s="976"/>
      <c r="B490" s="616"/>
      <c r="C490" s="617"/>
      <c r="D490" s="616"/>
      <c r="E490" s="620"/>
      <c r="F490" s="620"/>
      <c r="H490" s="849"/>
      <c r="I490" s="849"/>
    </row>
    <row r="491" ht="14.25" customHeight="1">
      <c r="A491" s="976"/>
      <c r="B491" s="616"/>
      <c r="C491" s="617"/>
      <c r="D491" s="616"/>
      <c r="E491" s="620"/>
      <c r="F491" s="620"/>
      <c r="H491" s="849"/>
      <c r="I491" s="849"/>
    </row>
    <row r="492" ht="14.25" customHeight="1">
      <c r="A492" s="976"/>
      <c r="B492" s="616"/>
      <c r="C492" s="617"/>
      <c r="D492" s="616"/>
      <c r="E492" s="620"/>
      <c r="F492" s="620"/>
      <c r="H492" s="849"/>
      <c r="I492" s="849"/>
    </row>
    <row r="493" ht="14.25" customHeight="1">
      <c r="A493" s="976"/>
      <c r="B493" s="616"/>
      <c r="C493" s="617"/>
      <c r="D493" s="616"/>
      <c r="E493" s="620"/>
      <c r="F493" s="620"/>
      <c r="H493" s="849"/>
      <c r="I493" s="849"/>
    </row>
    <row r="494" ht="14.25" customHeight="1">
      <c r="A494" s="976"/>
      <c r="B494" s="616"/>
      <c r="C494" s="617"/>
      <c r="D494" s="616"/>
      <c r="E494" s="620"/>
      <c r="F494" s="620"/>
      <c r="H494" s="849"/>
      <c r="I494" s="849"/>
    </row>
    <row r="495" ht="14.25" customHeight="1">
      <c r="A495" s="976"/>
      <c r="B495" s="616"/>
      <c r="C495" s="617"/>
      <c r="D495" s="616"/>
      <c r="E495" s="620"/>
      <c r="F495" s="620"/>
      <c r="H495" s="849"/>
      <c r="I495" s="849"/>
    </row>
    <row r="496" ht="14.25" customHeight="1">
      <c r="A496" s="976"/>
      <c r="B496" s="616"/>
      <c r="C496" s="617"/>
      <c r="D496" s="616"/>
      <c r="E496" s="620"/>
      <c r="F496" s="620"/>
      <c r="H496" s="849"/>
      <c r="I496" s="849"/>
    </row>
    <row r="497" ht="14.25" customHeight="1">
      <c r="A497" s="976"/>
      <c r="B497" s="616"/>
      <c r="C497" s="617"/>
      <c r="D497" s="616"/>
      <c r="E497" s="620"/>
      <c r="F497" s="620"/>
      <c r="H497" s="849"/>
      <c r="I497" s="849"/>
    </row>
    <row r="498" ht="14.25" customHeight="1">
      <c r="A498" s="976"/>
      <c r="B498" s="616"/>
      <c r="C498" s="617"/>
      <c r="D498" s="616"/>
      <c r="E498" s="620"/>
      <c r="F498" s="620"/>
      <c r="H498" s="849"/>
      <c r="I498" s="849"/>
    </row>
    <row r="499" ht="14.25" customHeight="1">
      <c r="A499" s="976"/>
      <c r="B499" s="616"/>
      <c r="C499" s="617"/>
      <c r="D499" s="616"/>
      <c r="E499" s="620"/>
      <c r="F499" s="620"/>
      <c r="H499" s="849"/>
      <c r="I499" s="849"/>
    </row>
    <row r="500" ht="14.25" customHeight="1">
      <c r="A500" s="976"/>
      <c r="B500" s="616"/>
      <c r="C500" s="617"/>
      <c r="D500" s="616"/>
      <c r="E500" s="620"/>
      <c r="F500" s="620"/>
      <c r="H500" s="849"/>
      <c r="I500" s="849"/>
    </row>
    <row r="501" ht="14.25" customHeight="1">
      <c r="A501" s="976"/>
      <c r="B501" s="616"/>
      <c r="C501" s="617"/>
      <c r="D501" s="616"/>
      <c r="E501" s="620"/>
      <c r="F501" s="620"/>
      <c r="H501" s="849"/>
      <c r="I501" s="849"/>
    </row>
    <row r="502" ht="14.25" customHeight="1">
      <c r="A502" s="976"/>
      <c r="B502" s="616"/>
      <c r="C502" s="617"/>
      <c r="D502" s="616"/>
      <c r="E502" s="620"/>
      <c r="F502" s="620"/>
      <c r="H502" s="849"/>
      <c r="I502" s="849"/>
    </row>
    <row r="503" ht="14.25" customHeight="1">
      <c r="A503" s="976"/>
      <c r="B503" s="616"/>
      <c r="C503" s="617"/>
      <c r="D503" s="616"/>
      <c r="E503" s="620"/>
      <c r="F503" s="620"/>
      <c r="H503" s="849"/>
      <c r="I503" s="849"/>
    </row>
    <row r="504" ht="14.25" customHeight="1">
      <c r="A504" s="976"/>
      <c r="B504" s="616"/>
      <c r="C504" s="617"/>
      <c r="D504" s="616"/>
      <c r="E504" s="620"/>
      <c r="F504" s="620"/>
      <c r="H504" s="849"/>
      <c r="I504" s="849"/>
    </row>
    <row r="505" ht="14.25" customHeight="1">
      <c r="A505" s="976"/>
      <c r="B505" s="616"/>
      <c r="C505" s="617"/>
      <c r="D505" s="616"/>
      <c r="E505" s="620"/>
      <c r="F505" s="620"/>
      <c r="H505" s="849"/>
      <c r="I505" s="849"/>
    </row>
    <row r="506" ht="14.25" customHeight="1">
      <c r="A506" s="976"/>
      <c r="B506" s="616"/>
      <c r="C506" s="617"/>
      <c r="D506" s="616"/>
      <c r="E506" s="620"/>
      <c r="F506" s="620"/>
      <c r="H506" s="849"/>
      <c r="I506" s="849"/>
    </row>
    <row r="507" ht="14.25" customHeight="1">
      <c r="A507" s="976"/>
      <c r="B507" s="616"/>
      <c r="C507" s="617"/>
      <c r="D507" s="616"/>
      <c r="E507" s="620"/>
      <c r="F507" s="620"/>
      <c r="H507" s="849"/>
      <c r="I507" s="849"/>
    </row>
    <row r="508" ht="14.25" customHeight="1">
      <c r="A508" s="976"/>
      <c r="B508" s="616"/>
      <c r="C508" s="617"/>
      <c r="D508" s="616"/>
      <c r="E508" s="620"/>
      <c r="F508" s="620"/>
      <c r="H508" s="849"/>
      <c r="I508" s="849"/>
    </row>
    <row r="509" ht="14.25" customHeight="1">
      <c r="A509" s="976"/>
      <c r="B509" s="616"/>
      <c r="C509" s="617"/>
      <c r="D509" s="616"/>
      <c r="E509" s="620"/>
      <c r="F509" s="620"/>
      <c r="H509" s="849"/>
      <c r="I509" s="849"/>
    </row>
    <row r="510" ht="14.25" customHeight="1">
      <c r="A510" s="976"/>
      <c r="B510" s="616"/>
      <c r="C510" s="617"/>
      <c r="D510" s="616"/>
      <c r="E510" s="620"/>
      <c r="F510" s="620"/>
      <c r="H510" s="849"/>
      <c r="I510" s="849"/>
    </row>
    <row r="511" ht="14.25" customHeight="1">
      <c r="A511" s="976"/>
      <c r="B511" s="616"/>
      <c r="C511" s="617"/>
      <c r="D511" s="616"/>
      <c r="E511" s="620"/>
      <c r="F511" s="620"/>
      <c r="H511" s="849"/>
      <c r="I511" s="849"/>
    </row>
    <row r="512" ht="14.25" customHeight="1">
      <c r="A512" s="976"/>
      <c r="B512" s="616"/>
      <c r="C512" s="617"/>
      <c r="D512" s="616"/>
      <c r="E512" s="620"/>
      <c r="F512" s="620"/>
      <c r="H512" s="849"/>
      <c r="I512" s="849"/>
    </row>
    <row r="513" ht="14.25" customHeight="1">
      <c r="A513" s="976"/>
      <c r="B513" s="616"/>
      <c r="C513" s="617"/>
      <c r="D513" s="616"/>
      <c r="E513" s="620"/>
      <c r="F513" s="620"/>
      <c r="H513" s="849"/>
      <c r="I513" s="849"/>
    </row>
    <row r="514" ht="14.25" customHeight="1">
      <c r="A514" s="976"/>
      <c r="B514" s="616"/>
      <c r="C514" s="617"/>
      <c r="D514" s="616"/>
      <c r="E514" s="620"/>
      <c r="F514" s="620"/>
      <c r="H514" s="849"/>
      <c r="I514" s="849"/>
    </row>
    <row r="515" ht="14.25" customHeight="1">
      <c r="A515" s="976"/>
      <c r="B515" s="616"/>
      <c r="C515" s="617"/>
      <c r="D515" s="616"/>
      <c r="E515" s="620"/>
      <c r="F515" s="620"/>
      <c r="H515" s="849"/>
      <c r="I515" s="849"/>
    </row>
    <row r="516" ht="14.25" customHeight="1">
      <c r="A516" s="976"/>
      <c r="B516" s="616"/>
      <c r="C516" s="617"/>
      <c r="D516" s="616"/>
      <c r="E516" s="620"/>
      <c r="F516" s="620"/>
      <c r="H516" s="849"/>
      <c r="I516" s="849"/>
    </row>
    <row r="517" ht="14.25" customHeight="1">
      <c r="A517" s="976"/>
      <c r="B517" s="616"/>
      <c r="C517" s="617"/>
      <c r="D517" s="616"/>
      <c r="E517" s="620"/>
      <c r="F517" s="620"/>
      <c r="H517" s="849"/>
      <c r="I517" s="849"/>
    </row>
    <row r="518" ht="14.25" customHeight="1">
      <c r="A518" s="976"/>
      <c r="B518" s="616"/>
      <c r="C518" s="617"/>
      <c r="D518" s="616"/>
      <c r="E518" s="620"/>
      <c r="F518" s="620"/>
      <c r="H518" s="849"/>
      <c r="I518" s="849"/>
    </row>
    <row r="519" ht="14.25" customHeight="1">
      <c r="A519" s="976"/>
      <c r="B519" s="616"/>
      <c r="C519" s="617"/>
      <c r="D519" s="616"/>
      <c r="E519" s="620"/>
      <c r="F519" s="620"/>
      <c r="H519" s="849"/>
      <c r="I519" s="849"/>
    </row>
    <row r="520" ht="14.25" customHeight="1">
      <c r="A520" s="976"/>
      <c r="B520" s="616"/>
      <c r="C520" s="617"/>
      <c r="D520" s="616"/>
      <c r="E520" s="620"/>
      <c r="F520" s="620"/>
      <c r="H520" s="849"/>
      <c r="I520" s="849"/>
    </row>
    <row r="521" ht="14.25" customHeight="1">
      <c r="A521" s="976"/>
      <c r="B521" s="616"/>
      <c r="C521" s="617"/>
      <c r="D521" s="616"/>
      <c r="E521" s="620"/>
      <c r="F521" s="620"/>
      <c r="H521" s="849"/>
      <c r="I521" s="849"/>
    </row>
    <row r="522" ht="14.25" customHeight="1">
      <c r="A522" s="976"/>
      <c r="B522" s="616"/>
      <c r="C522" s="617"/>
      <c r="D522" s="616"/>
      <c r="E522" s="620"/>
      <c r="F522" s="620"/>
      <c r="H522" s="849"/>
      <c r="I522" s="849"/>
    </row>
    <row r="523" ht="14.25" customHeight="1">
      <c r="A523" s="976"/>
      <c r="B523" s="616"/>
      <c r="C523" s="617"/>
      <c r="D523" s="616"/>
      <c r="E523" s="620"/>
      <c r="F523" s="620"/>
      <c r="H523" s="849"/>
      <c r="I523" s="849"/>
    </row>
    <row r="524" ht="14.25" customHeight="1">
      <c r="A524" s="976"/>
      <c r="B524" s="616"/>
      <c r="C524" s="617"/>
      <c r="D524" s="616"/>
      <c r="E524" s="620"/>
      <c r="F524" s="620"/>
      <c r="H524" s="849"/>
      <c r="I524" s="849"/>
    </row>
    <row r="525" ht="14.25" customHeight="1">
      <c r="A525" s="976"/>
      <c r="B525" s="616"/>
      <c r="C525" s="617"/>
      <c r="D525" s="616"/>
      <c r="E525" s="620"/>
      <c r="F525" s="620"/>
      <c r="H525" s="849"/>
      <c r="I525" s="849"/>
    </row>
    <row r="526" ht="14.25" customHeight="1">
      <c r="A526" s="976"/>
      <c r="B526" s="616"/>
      <c r="C526" s="617"/>
      <c r="D526" s="616"/>
      <c r="E526" s="620"/>
      <c r="F526" s="620"/>
      <c r="H526" s="849"/>
      <c r="I526" s="849"/>
    </row>
    <row r="527" ht="14.25" customHeight="1">
      <c r="A527" s="976"/>
      <c r="B527" s="616"/>
      <c r="C527" s="617"/>
      <c r="D527" s="616"/>
      <c r="E527" s="620"/>
      <c r="F527" s="620"/>
      <c r="H527" s="849"/>
      <c r="I527" s="849"/>
    </row>
    <row r="528" ht="14.25" customHeight="1">
      <c r="A528" s="976"/>
      <c r="B528" s="616"/>
      <c r="C528" s="617"/>
      <c r="D528" s="616"/>
      <c r="E528" s="620"/>
      <c r="F528" s="620"/>
      <c r="H528" s="849"/>
      <c r="I528" s="849"/>
    </row>
    <row r="529" ht="14.25" customHeight="1">
      <c r="A529" s="976"/>
      <c r="B529" s="616"/>
      <c r="C529" s="617"/>
      <c r="D529" s="616"/>
      <c r="E529" s="620"/>
      <c r="F529" s="620"/>
      <c r="H529" s="849"/>
      <c r="I529" s="849"/>
    </row>
    <row r="530" ht="14.25" customHeight="1">
      <c r="A530" s="976"/>
      <c r="B530" s="616"/>
      <c r="C530" s="617"/>
      <c r="D530" s="616"/>
      <c r="E530" s="620"/>
      <c r="F530" s="620"/>
      <c r="H530" s="849"/>
      <c r="I530" s="849"/>
    </row>
    <row r="531" ht="14.25" customHeight="1">
      <c r="A531" s="976"/>
      <c r="B531" s="616"/>
      <c r="C531" s="617"/>
      <c r="D531" s="616"/>
      <c r="E531" s="620"/>
      <c r="F531" s="620"/>
      <c r="H531" s="849"/>
      <c r="I531" s="849"/>
    </row>
    <row r="532" ht="14.25" customHeight="1">
      <c r="A532" s="976"/>
      <c r="B532" s="616"/>
      <c r="C532" s="617"/>
      <c r="D532" s="616"/>
      <c r="E532" s="620"/>
      <c r="F532" s="620"/>
      <c r="H532" s="849"/>
      <c r="I532" s="849"/>
    </row>
    <row r="533" ht="14.25" customHeight="1">
      <c r="A533" s="976"/>
      <c r="B533" s="616"/>
      <c r="C533" s="617"/>
      <c r="D533" s="616"/>
      <c r="E533" s="620"/>
      <c r="F533" s="620"/>
      <c r="H533" s="849"/>
      <c r="I533" s="849"/>
    </row>
    <row r="534" ht="14.25" customHeight="1">
      <c r="A534" s="976"/>
      <c r="B534" s="616"/>
      <c r="C534" s="617"/>
      <c r="D534" s="616"/>
      <c r="E534" s="620"/>
      <c r="F534" s="620"/>
      <c r="H534" s="849"/>
      <c r="I534" s="849"/>
    </row>
    <row r="535" ht="14.25" customHeight="1">
      <c r="A535" s="976"/>
      <c r="B535" s="616"/>
      <c r="C535" s="617"/>
      <c r="D535" s="616"/>
      <c r="E535" s="620"/>
      <c r="F535" s="620"/>
      <c r="H535" s="849"/>
      <c r="I535" s="849"/>
    </row>
    <row r="536" ht="14.25" customHeight="1">
      <c r="A536" s="976"/>
      <c r="B536" s="616"/>
      <c r="C536" s="617"/>
      <c r="D536" s="616"/>
      <c r="E536" s="620"/>
      <c r="F536" s="620"/>
      <c r="H536" s="849"/>
      <c r="I536" s="849"/>
    </row>
    <row r="537" ht="14.25" customHeight="1">
      <c r="A537" s="976"/>
      <c r="B537" s="616"/>
      <c r="C537" s="617"/>
      <c r="D537" s="616"/>
      <c r="E537" s="620"/>
      <c r="F537" s="620"/>
      <c r="H537" s="849"/>
      <c r="I537" s="849"/>
    </row>
    <row r="538" ht="14.25" customHeight="1">
      <c r="A538" s="976"/>
      <c r="B538" s="616"/>
      <c r="C538" s="617"/>
      <c r="D538" s="616"/>
      <c r="E538" s="620"/>
      <c r="F538" s="620"/>
      <c r="H538" s="849"/>
      <c r="I538" s="849"/>
    </row>
    <row r="539" ht="14.25" customHeight="1">
      <c r="A539" s="976"/>
      <c r="B539" s="616"/>
      <c r="C539" s="617"/>
      <c r="D539" s="616"/>
      <c r="E539" s="620"/>
      <c r="F539" s="620"/>
      <c r="H539" s="849"/>
      <c r="I539" s="849"/>
    </row>
    <row r="540" ht="14.25" customHeight="1">
      <c r="A540" s="976"/>
      <c r="B540" s="616"/>
      <c r="C540" s="617"/>
      <c r="D540" s="616"/>
      <c r="E540" s="620"/>
      <c r="F540" s="620"/>
      <c r="H540" s="849"/>
      <c r="I540" s="849"/>
    </row>
    <row r="541" ht="14.25" customHeight="1">
      <c r="A541" s="976"/>
      <c r="B541" s="616"/>
      <c r="C541" s="617"/>
      <c r="D541" s="616"/>
      <c r="E541" s="620"/>
      <c r="F541" s="620"/>
      <c r="H541" s="849"/>
      <c r="I541" s="849"/>
    </row>
    <row r="542" ht="14.25" customHeight="1">
      <c r="A542" s="976"/>
      <c r="B542" s="616"/>
      <c r="C542" s="617"/>
      <c r="D542" s="616"/>
      <c r="E542" s="620"/>
      <c r="F542" s="620"/>
      <c r="H542" s="849"/>
      <c r="I542" s="849"/>
    </row>
    <row r="543" ht="14.25" customHeight="1">
      <c r="A543" s="976"/>
      <c r="B543" s="616"/>
      <c r="C543" s="617"/>
      <c r="D543" s="616"/>
      <c r="E543" s="620"/>
      <c r="F543" s="620"/>
      <c r="H543" s="849"/>
      <c r="I543" s="849"/>
    </row>
    <row r="544" ht="14.25" customHeight="1">
      <c r="A544" s="976"/>
      <c r="B544" s="616"/>
      <c r="C544" s="617"/>
      <c r="D544" s="616"/>
      <c r="E544" s="620"/>
      <c r="F544" s="620"/>
      <c r="H544" s="849"/>
      <c r="I544" s="849"/>
    </row>
    <row r="545" ht="14.25" customHeight="1">
      <c r="A545" s="976"/>
      <c r="B545" s="616"/>
      <c r="C545" s="617"/>
      <c r="D545" s="616"/>
      <c r="E545" s="620"/>
      <c r="F545" s="620"/>
      <c r="H545" s="849"/>
      <c r="I545" s="849"/>
    </row>
    <row r="546" ht="14.25" customHeight="1">
      <c r="A546" s="976"/>
      <c r="B546" s="616"/>
      <c r="C546" s="617"/>
      <c r="D546" s="616"/>
      <c r="E546" s="620"/>
      <c r="F546" s="620"/>
      <c r="H546" s="849"/>
      <c r="I546" s="849"/>
    </row>
    <row r="547" ht="14.25" customHeight="1">
      <c r="A547" s="976"/>
      <c r="B547" s="616"/>
      <c r="C547" s="617"/>
      <c r="D547" s="616"/>
      <c r="E547" s="620"/>
      <c r="F547" s="620"/>
      <c r="H547" s="849"/>
      <c r="I547" s="849"/>
    </row>
    <row r="548" ht="14.25" customHeight="1">
      <c r="A548" s="976"/>
      <c r="B548" s="616"/>
      <c r="C548" s="617"/>
      <c r="D548" s="616"/>
      <c r="E548" s="620"/>
      <c r="F548" s="620"/>
      <c r="H548" s="849"/>
      <c r="I548" s="849"/>
    </row>
    <row r="549" ht="14.25" customHeight="1">
      <c r="A549" s="976"/>
      <c r="B549" s="616"/>
      <c r="C549" s="617"/>
      <c r="D549" s="616"/>
      <c r="E549" s="620"/>
      <c r="F549" s="620"/>
      <c r="H549" s="849"/>
      <c r="I549" s="849"/>
    </row>
    <row r="550" ht="14.25" customHeight="1">
      <c r="A550" s="976"/>
      <c r="B550" s="616"/>
      <c r="C550" s="617"/>
      <c r="D550" s="616"/>
      <c r="E550" s="620"/>
      <c r="F550" s="620"/>
      <c r="H550" s="849"/>
      <c r="I550" s="849"/>
    </row>
    <row r="551" ht="14.25" customHeight="1">
      <c r="A551" s="976"/>
      <c r="B551" s="616"/>
      <c r="C551" s="617"/>
      <c r="D551" s="616"/>
      <c r="E551" s="620"/>
      <c r="F551" s="620"/>
      <c r="H551" s="849"/>
      <c r="I551" s="849"/>
    </row>
    <row r="552" ht="14.25" customHeight="1">
      <c r="A552" s="976"/>
      <c r="B552" s="616"/>
      <c r="C552" s="617"/>
      <c r="D552" s="616"/>
      <c r="E552" s="620"/>
      <c r="F552" s="620"/>
      <c r="H552" s="849"/>
      <c r="I552" s="849"/>
    </row>
    <row r="553" ht="14.25" customHeight="1">
      <c r="A553" s="976"/>
      <c r="B553" s="616"/>
      <c r="C553" s="617"/>
      <c r="D553" s="616"/>
      <c r="E553" s="620"/>
      <c r="F553" s="620"/>
      <c r="H553" s="849"/>
      <c r="I553" s="849"/>
    </row>
    <row r="554" ht="14.25" customHeight="1">
      <c r="A554" s="976"/>
      <c r="B554" s="616"/>
      <c r="C554" s="617"/>
      <c r="D554" s="616"/>
      <c r="E554" s="620"/>
      <c r="F554" s="620"/>
      <c r="H554" s="849"/>
      <c r="I554" s="849"/>
    </row>
    <row r="555" ht="14.25" customHeight="1">
      <c r="A555" s="976"/>
      <c r="B555" s="616"/>
      <c r="C555" s="617"/>
      <c r="D555" s="616"/>
      <c r="E555" s="620"/>
      <c r="F555" s="620"/>
      <c r="H555" s="849"/>
      <c r="I555" s="849"/>
    </row>
    <row r="556" ht="14.25" customHeight="1">
      <c r="A556" s="976"/>
      <c r="B556" s="616"/>
      <c r="C556" s="617"/>
      <c r="D556" s="616"/>
      <c r="E556" s="620"/>
      <c r="F556" s="620"/>
      <c r="H556" s="849"/>
      <c r="I556" s="849"/>
    </row>
    <row r="557" ht="14.25" customHeight="1">
      <c r="A557" s="976"/>
      <c r="B557" s="616"/>
      <c r="C557" s="617"/>
      <c r="D557" s="616"/>
      <c r="E557" s="620"/>
      <c r="F557" s="620"/>
      <c r="H557" s="849"/>
      <c r="I557" s="849"/>
    </row>
    <row r="558" ht="14.25" customHeight="1">
      <c r="A558" s="976"/>
      <c r="B558" s="616"/>
      <c r="C558" s="617"/>
      <c r="D558" s="616"/>
      <c r="E558" s="620"/>
      <c r="F558" s="620"/>
      <c r="H558" s="849"/>
      <c r="I558" s="849"/>
    </row>
    <row r="559" ht="14.25" customHeight="1">
      <c r="A559" s="976"/>
      <c r="B559" s="616"/>
      <c r="C559" s="617"/>
      <c r="D559" s="616"/>
      <c r="E559" s="620"/>
      <c r="F559" s="620"/>
      <c r="H559" s="849"/>
      <c r="I559" s="849"/>
    </row>
    <row r="560" ht="14.25" customHeight="1">
      <c r="A560" s="976"/>
      <c r="B560" s="616"/>
      <c r="C560" s="617"/>
      <c r="D560" s="616"/>
      <c r="E560" s="620"/>
      <c r="F560" s="620"/>
      <c r="H560" s="849"/>
      <c r="I560" s="849"/>
    </row>
    <row r="561" ht="14.25" customHeight="1">
      <c r="A561" s="976"/>
      <c r="B561" s="616"/>
      <c r="C561" s="617"/>
      <c r="D561" s="616"/>
      <c r="E561" s="620"/>
      <c r="F561" s="620"/>
      <c r="H561" s="849"/>
      <c r="I561" s="849"/>
    </row>
    <row r="562" ht="14.25" customHeight="1">
      <c r="A562" s="976"/>
      <c r="B562" s="616"/>
      <c r="C562" s="617"/>
      <c r="D562" s="616"/>
      <c r="E562" s="620"/>
      <c r="F562" s="620"/>
      <c r="H562" s="849"/>
      <c r="I562" s="849"/>
    </row>
    <row r="563" ht="14.25" customHeight="1">
      <c r="A563" s="976"/>
      <c r="B563" s="616"/>
      <c r="C563" s="617"/>
      <c r="D563" s="616"/>
      <c r="E563" s="620"/>
      <c r="F563" s="620"/>
      <c r="H563" s="849"/>
      <c r="I563" s="849"/>
    </row>
    <row r="564" ht="14.25" customHeight="1">
      <c r="A564" s="976"/>
      <c r="B564" s="616"/>
      <c r="C564" s="617"/>
      <c r="D564" s="616"/>
      <c r="E564" s="620"/>
      <c r="F564" s="620"/>
      <c r="H564" s="849"/>
      <c r="I564" s="849"/>
    </row>
    <row r="565" ht="14.25" customHeight="1">
      <c r="A565" s="976"/>
      <c r="B565" s="616"/>
      <c r="C565" s="617"/>
      <c r="D565" s="616"/>
      <c r="E565" s="620"/>
      <c r="F565" s="620"/>
      <c r="H565" s="849"/>
      <c r="I565" s="849"/>
    </row>
    <row r="566" ht="14.25" customHeight="1">
      <c r="A566" s="976"/>
      <c r="B566" s="616"/>
      <c r="C566" s="617"/>
      <c r="D566" s="616"/>
      <c r="E566" s="620"/>
      <c r="F566" s="620"/>
      <c r="H566" s="849"/>
      <c r="I566" s="849"/>
    </row>
    <row r="567" ht="14.25" customHeight="1">
      <c r="A567" s="976"/>
      <c r="B567" s="616"/>
      <c r="C567" s="617"/>
      <c r="D567" s="616"/>
      <c r="E567" s="620"/>
      <c r="F567" s="620"/>
      <c r="H567" s="849"/>
      <c r="I567" s="849"/>
    </row>
    <row r="568" ht="14.25" customHeight="1">
      <c r="A568" s="976"/>
      <c r="B568" s="616"/>
      <c r="C568" s="617"/>
      <c r="D568" s="616"/>
      <c r="E568" s="620"/>
      <c r="F568" s="620"/>
      <c r="H568" s="849"/>
      <c r="I568" s="849"/>
    </row>
    <row r="569" ht="14.25" customHeight="1">
      <c r="A569" s="976"/>
      <c r="B569" s="616"/>
      <c r="C569" s="617"/>
      <c r="D569" s="616"/>
      <c r="E569" s="620"/>
      <c r="F569" s="620"/>
      <c r="H569" s="849"/>
      <c r="I569" s="849"/>
    </row>
    <row r="570" ht="14.25" customHeight="1">
      <c r="A570" s="976"/>
      <c r="B570" s="616"/>
      <c r="C570" s="617"/>
      <c r="D570" s="616"/>
      <c r="E570" s="620"/>
      <c r="F570" s="620"/>
      <c r="H570" s="849"/>
      <c r="I570" s="849"/>
    </row>
    <row r="571" ht="14.25" customHeight="1">
      <c r="A571" s="976"/>
      <c r="B571" s="616"/>
      <c r="C571" s="617"/>
      <c r="D571" s="616"/>
      <c r="E571" s="620"/>
      <c r="F571" s="620"/>
      <c r="H571" s="849"/>
      <c r="I571" s="849"/>
    </row>
    <row r="572" ht="14.25" customHeight="1">
      <c r="A572" s="976"/>
      <c r="B572" s="616"/>
      <c r="C572" s="617"/>
      <c r="D572" s="616"/>
      <c r="E572" s="620"/>
      <c r="F572" s="620"/>
      <c r="H572" s="849"/>
      <c r="I572" s="849"/>
    </row>
    <row r="573" ht="14.25" customHeight="1">
      <c r="A573" s="976"/>
      <c r="B573" s="616"/>
      <c r="C573" s="617"/>
      <c r="D573" s="616"/>
      <c r="E573" s="620"/>
      <c r="F573" s="620"/>
      <c r="H573" s="849"/>
      <c r="I573" s="849"/>
    </row>
    <row r="574" ht="14.25" customHeight="1">
      <c r="A574" s="976"/>
      <c r="B574" s="616"/>
      <c r="C574" s="617"/>
      <c r="D574" s="616"/>
      <c r="E574" s="620"/>
      <c r="F574" s="620"/>
      <c r="H574" s="849"/>
      <c r="I574" s="849"/>
    </row>
    <row r="575" ht="14.25" customHeight="1">
      <c r="A575" s="976"/>
      <c r="B575" s="616"/>
      <c r="C575" s="617"/>
      <c r="D575" s="616"/>
      <c r="E575" s="620"/>
      <c r="F575" s="620"/>
      <c r="H575" s="849"/>
      <c r="I575" s="849"/>
    </row>
    <row r="576" ht="14.25" customHeight="1">
      <c r="A576" s="976"/>
      <c r="B576" s="616"/>
      <c r="C576" s="617"/>
      <c r="D576" s="616"/>
      <c r="E576" s="620"/>
      <c r="F576" s="620"/>
      <c r="H576" s="849"/>
      <c r="I576" s="849"/>
    </row>
    <row r="577" ht="14.25" customHeight="1">
      <c r="A577" s="976"/>
      <c r="B577" s="616"/>
      <c r="C577" s="617"/>
      <c r="D577" s="616"/>
      <c r="E577" s="620"/>
      <c r="F577" s="620"/>
      <c r="H577" s="849"/>
      <c r="I577" s="849"/>
    </row>
    <row r="578" ht="14.25" customHeight="1">
      <c r="A578" s="976"/>
      <c r="B578" s="616"/>
      <c r="C578" s="617"/>
      <c r="D578" s="616"/>
      <c r="E578" s="620"/>
      <c r="F578" s="620"/>
      <c r="H578" s="849"/>
      <c r="I578" s="849"/>
    </row>
    <row r="579" ht="14.25" customHeight="1">
      <c r="A579" s="976"/>
      <c r="B579" s="616"/>
      <c r="C579" s="617"/>
      <c r="D579" s="616"/>
      <c r="E579" s="620"/>
      <c r="F579" s="620"/>
      <c r="H579" s="849"/>
      <c r="I579" s="849"/>
    </row>
    <row r="580" ht="14.25" customHeight="1">
      <c r="A580" s="976"/>
      <c r="B580" s="616"/>
      <c r="C580" s="617"/>
      <c r="D580" s="616"/>
      <c r="E580" s="620"/>
      <c r="F580" s="620"/>
      <c r="H580" s="849"/>
      <c r="I580" s="849"/>
    </row>
    <row r="581" ht="14.25" customHeight="1">
      <c r="A581" s="976"/>
      <c r="B581" s="616"/>
      <c r="C581" s="617"/>
      <c r="D581" s="616"/>
      <c r="E581" s="620"/>
      <c r="F581" s="620"/>
      <c r="H581" s="849"/>
      <c r="I581" s="849"/>
    </row>
    <row r="582" ht="14.25" customHeight="1">
      <c r="A582" s="976"/>
      <c r="B582" s="616"/>
      <c r="C582" s="617"/>
      <c r="D582" s="616"/>
      <c r="E582" s="620"/>
      <c r="F582" s="620"/>
      <c r="H582" s="849"/>
      <c r="I582" s="849"/>
    </row>
    <row r="583" ht="14.25" customHeight="1">
      <c r="A583" s="976"/>
      <c r="B583" s="616"/>
      <c r="C583" s="617"/>
      <c r="D583" s="616"/>
      <c r="E583" s="620"/>
      <c r="F583" s="620"/>
      <c r="H583" s="849"/>
      <c r="I583" s="849"/>
    </row>
    <row r="584" ht="14.25" customHeight="1">
      <c r="A584" s="976"/>
      <c r="B584" s="616"/>
      <c r="C584" s="617"/>
      <c r="D584" s="616"/>
      <c r="E584" s="620"/>
      <c r="F584" s="620"/>
      <c r="H584" s="849"/>
      <c r="I584" s="849"/>
    </row>
    <row r="585" ht="14.25" customHeight="1">
      <c r="A585" s="976"/>
      <c r="B585" s="616"/>
      <c r="C585" s="617"/>
      <c r="D585" s="616"/>
      <c r="E585" s="620"/>
      <c r="F585" s="620"/>
      <c r="H585" s="849"/>
      <c r="I585" s="849"/>
    </row>
    <row r="586" ht="14.25" customHeight="1">
      <c r="A586" s="976"/>
      <c r="B586" s="616"/>
      <c r="C586" s="617"/>
      <c r="D586" s="616"/>
      <c r="E586" s="620"/>
      <c r="F586" s="620"/>
      <c r="H586" s="849"/>
      <c r="I586" s="849"/>
    </row>
    <row r="587" ht="14.25" customHeight="1">
      <c r="A587" s="976"/>
      <c r="B587" s="616"/>
      <c r="C587" s="617"/>
      <c r="D587" s="616"/>
      <c r="E587" s="620"/>
      <c r="F587" s="620"/>
      <c r="H587" s="849"/>
      <c r="I587" s="849"/>
    </row>
    <row r="588" ht="14.25" customHeight="1">
      <c r="A588" s="976"/>
      <c r="B588" s="616"/>
      <c r="C588" s="617"/>
      <c r="D588" s="616"/>
      <c r="E588" s="620"/>
      <c r="F588" s="620"/>
      <c r="H588" s="849"/>
      <c r="I588" s="849"/>
    </row>
    <row r="589" ht="14.25" customHeight="1">
      <c r="A589" s="976"/>
      <c r="B589" s="616"/>
      <c r="C589" s="617"/>
      <c r="D589" s="616"/>
      <c r="E589" s="620"/>
      <c r="F589" s="620"/>
      <c r="H589" s="849"/>
      <c r="I589" s="849"/>
    </row>
    <row r="590" ht="14.25" customHeight="1">
      <c r="A590" s="976"/>
      <c r="B590" s="616"/>
      <c r="C590" s="617"/>
      <c r="D590" s="616"/>
      <c r="E590" s="620"/>
      <c r="F590" s="620"/>
      <c r="H590" s="849"/>
      <c r="I590" s="849"/>
    </row>
    <row r="591" ht="14.25" customHeight="1">
      <c r="A591" s="976"/>
      <c r="B591" s="616"/>
      <c r="C591" s="617"/>
      <c r="D591" s="616"/>
      <c r="E591" s="620"/>
      <c r="F591" s="620"/>
      <c r="H591" s="849"/>
      <c r="I591" s="849"/>
    </row>
    <row r="592" ht="14.25" customHeight="1">
      <c r="A592" s="976"/>
      <c r="B592" s="616"/>
      <c r="C592" s="617"/>
      <c r="D592" s="616"/>
      <c r="E592" s="620"/>
      <c r="F592" s="620"/>
      <c r="H592" s="849"/>
      <c r="I592" s="849"/>
    </row>
    <row r="593" ht="14.25" customHeight="1">
      <c r="A593" s="976"/>
      <c r="B593" s="616"/>
      <c r="C593" s="617"/>
      <c r="D593" s="616"/>
      <c r="E593" s="620"/>
      <c r="F593" s="620"/>
      <c r="H593" s="849"/>
      <c r="I593" s="849"/>
    </row>
    <row r="594" ht="14.25" customHeight="1">
      <c r="A594" s="976"/>
      <c r="B594" s="616"/>
      <c r="C594" s="617"/>
      <c r="D594" s="616"/>
      <c r="E594" s="620"/>
      <c r="F594" s="620"/>
      <c r="H594" s="849"/>
      <c r="I594" s="849"/>
    </row>
    <row r="595" ht="14.25" customHeight="1">
      <c r="A595" s="976"/>
      <c r="B595" s="616"/>
      <c r="C595" s="617"/>
      <c r="D595" s="616"/>
      <c r="E595" s="620"/>
      <c r="F595" s="620"/>
      <c r="H595" s="849"/>
      <c r="I595" s="849"/>
    </row>
    <row r="596" ht="14.25" customHeight="1">
      <c r="A596" s="976"/>
      <c r="B596" s="616"/>
      <c r="C596" s="617"/>
      <c r="D596" s="616"/>
      <c r="E596" s="620"/>
      <c r="F596" s="620"/>
      <c r="H596" s="849"/>
      <c r="I596" s="849"/>
    </row>
    <row r="597" ht="14.25" customHeight="1">
      <c r="A597" s="976"/>
      <c r="B597" s="616"/>
      <c r="C597" s="617"/>
      <c r="D597" s="616"/>
      <c r="E597" s="620"/>
      <c r="F597" s="620"/>
      <c r="H597" s="849"/>
      <c r="I597" s="849"/>
    </row>
    <row r="598" ht="14.25" customHeight="1">
      <c r="A598" s="976"/>
      <c r="B598" s="616"/>
      <c r="C598" s="617"/>
      <c r="D598" s="616"/>
      <c r="E598" s="620"/>
      <c r="F598" s="620"/>
      <c r="H598" s="849"/>
      <c r="I598" s="849"/>
    </row>
    <row r="599" ht="14.25" customHeight="1">
      <c r="A599" s="976"/>
      <c r="B599" s="616"/>
      <c r="C599" s="617"/>
      <c r="D599" s="616"/>
      <c r="E599" s="620"/>
      <c r="F599" s="620"/>
      <c r="H599" s="849"/>
      <c r="I599" s="849"/>
    </row>
    <row r="600" ht="14.25" customHeight="1">
      <c r="A600" s="976"/>
      <c r="B600" s="616"/>
      <c r="C600" s="617"/>
      <c r="D600" s="616"/>
      <c r="E600" s="620"/>
      <c r="F600" s="620"/>
      <c r="H600" s="849"/>
      <c r="I600" s="849"/>
    </row>
    <row r="601" ht="14.25" customHeight="1">
      <c r="A601" s="976"/>
      <c r="B601" s="616"/>
      <c r="C601" s="617"/>
      <c r="D601" s="616"/>
      <c r="E601" s="620"/>
      <c r="F601" s="620"/>
      <c r="H601" s="849"/>
      <c r="I601" s="849"/>
    </row>
    <row r="602" ht="14.25" customHeight="1">
      <c r="A602" s="976"/>
      <c r="B602" s="616"/>
      <c r="C602" s="617"/>
      <c r="D602" s="616"/>
      <c r="E602" s="620"/>
      <c r="F602" s="620"/>
      <c r="H602" s="849"/>
      <c r="I602" s="849"/>
    </row>
    <row r="603" ht="14.25" customHeight="1">
      <c r="A603" s="976"/>
      <c r="B603" s="616"/>
      <c r="C603" s="617"/>
      <c r="D603" s="616"/>
      <c r="E603" s="620"/>
      <c r="F603" s="620"/>
      <c r="H603" s="849"/>
      <c r="I603" s="849"/>
    </row>
    <row r="604" ht="14.25" customHeight="1">
      <c r="A604" s="976"/>
      <c r="B604" s="616"/>
      <c r="C604" s="617"/>
      <c r="D604" s="616"/>
      <c r="E604" s="620"/>
      <c r="F604" s="620"/>
      <c r="H604" s="849"/>
      <c r="I604" s="849"/>
    </row>
    <row r="605" ht="14.25" customHeight="1">
      <c r="A605" s="976"/>
      <c r="B605" s="616"/>
      <c r="C605" s="617"/>
      <c r="D605" s="616"/>
      <c r="E605" s="620"/>
      <c r="F605" s="620"/>
      <c r="H605" s="849"/>
      <c r="I605" s="849"/>
    </row>
    <row r="606" ht="14.25" customHeight="1">
      <c r="A606" s="976"/>
      <c r="B606" s="616"/>
      <c r="C606" s="617"/>
      <c r="D606" s="616"/>
      <c r="E606" s="620"/>
      <c r="F606" s="620"/>
      <c r="H606" s="849"/>
      <c r="I606" s="849"/>
    </row>
    <row r="607" ht="14.25" customHeight="1">
      <c r="A607" s="976"/>
      <c r="B607" s="616"/>
      <c r="C607" s="617"/>
      <c r="D607" s="616"/>
      <c r="E607" s="620"/>
      <c r="F607" s="620"/>
      <c r="H607" s="849"/>
      <c r="I607" s="849"/>
    </row>
    <row r="608" ht="14.25" customHeight="1">
      <c r="A608" s="976"/>
      <c r="B608" s="616"/>
      <c r="C608" s="617"/>
      <c r="D608" s="616"/>
      <c r="E608" s="620"/>
      <c r="F608" s="620"/>
      <c r="H608" s="849"/>
      <c r="I608" s="849"/>
    </row>
    <row r="609" ht="14.25" customHeight="1">
      <c r="A609" s="976"/>
      <c r="B609" s="616"/>
      <c r="C609" s="617"/>
      <c r="D609" s="616"/>
      <c r="E609" s="620"/>
      <c r="F609" s="620"/>
      <c r="H609" s="849"/>
      <c r="I609" s="849"/>
    </row>
    <row r="610" ht="14.25" customHeight="1">
      <c r="A610" s="976"/>
      <c r="B610" s="616"/>
      <c r="C610" s="617"/>
      <c r="D610" s="616"/>
      <c r="E610" s="620"/>
      <c r="F610" s="620"/>
      <c r="H610" s="849"/>
      <c r="I610" s="849"/>
    </row>
    <row r="611" ht="14.25" customHeight="1">
      <c r="A611" s="976"/>
      <c r="B611" s="616"/>
      <c r="C611" s="617"/>
      <c r="D611" s="616"/>
      <c r="E611" s="620"/>
      <c r="F611" s="620"/>
      <c r="H611" s="849"/>
      <c r="I611" s="849"/>
    </row>
    <row r="612" ht="14.25" customHeight="1">
      <c r="A612" s="976"/>
      <c r="B612" s="616"/>
      <c r="C612" s="617"/>
      <c r="D612" s="616"/>
      <c r="E612" s="620"/>
      <c r="F612" s="620"/>
      <c r="H612" s="849"/>
      <c r="I612" s="849"/>
    </row>
    <row r="613" ht="14.25" customHeight="1">
      <c r="A613" s="976"/>
      <c r="B613" s="616"/>
      <c r="C613" s="617"/>
      <c r="D613" s="616"/>
      <c r="E613" s="620"/>
      <c r="F613" s="620"/>
      <c r="H613" s="849"/>
      <c r="I613" s="849"/>
    </row>
    <row r="614" ht="14.25" customHeight="1">
      <c r="A614" s="976"/>
      <c r="B614" s="616"/>
      <c r="C614" s="617"/>
      <c r="D614" s="616"/>
      <c r="E614" s="620"/>
      <c r="F614" s="620"/>
      <c r="H614" s="849"/>
      <c r="I614" s="849"/>
    </row>
    <row r="615" ht="14.25" customHeight="1">
      <c r="A615" s="976"/>
      <c r="B615" s="616"/>
      <c r="C615" s="617"/>
      <c r="D615" s="616"/>
      <c r="E615" s="620"/>
      <c r="F615" s="620"/>
      <c r="H615" s="849"/>
      <c r="I615" s="849"/>
    </row>
    <row r="616" ht="14.25" customHeight="1">
      <c r="A616" s="976"/>
      <c r="B616" s="616"/>
      <c r="C616" s="617"/>
      <c r="D616" s="616"/>
      <c r="E616" s="620"/>
      <c r="F616" s="620"/>
      <c r="H616" s="849"/>
      <c r="I616" s="849"/>
    </row>
    <row r="617" ht="14.25" customHeight="1">
      <c r="A617" s="976"/>
      <c r="B617" s="616"/>
      <c r="C617" s="617"/>
      <c r="D617" s="616"/>
      <c r="E617" s="620"/>
      <c r="F617" s="620"/>
      <c r="H617" s="849"/>
      <c r="I617" s="849"/>
    </row>
    <row r="618" ht="14.25" customHeight="1">
      <c r="A618" s="976"/>
      <c r="B618" s="616"/>
      <c r="C618" s="617"/>
      <c r="D618" s="616"/>
      <c r="E618" s="620"/>
      <c r="F618" s="620"/>
      <c r="H618" s="849"/>
      <c r="I618" s="849"/>
    </row>
    <row r="619" ht="14.25" customHeight="1">
      <c r="A619" s="976"/>
      <c r="B619" s="616"/>
      <c r="C619" s="617"/>
      <c r="D619" s="616"/>
      <c r="E619" s="620"/>
      <c r="F619" s="620"/>
      <c r="H619" s="849"/>
      <c r="I619" s="849"/>
    </row>
    <row r="620" ht="14.25" customHeight="1">
      <c r="A620" s="976"/>
      <c r="B620" s="616"/>
      <c r="C620" s="617"/>
      <c r="D620" s="616"/>
      <c r="E620" s="620"/>
      <c r="F620" s="620"/>
      <c r="H620" s="849"/>
      <c r="I620" s="849"/>
    </row>
    <row r="621" ht="14.25" customHeight="1">
      <c r="A621" s="976"/>
      <c r="B621" s="616"/>
      <c r="C621" s="617"/>
      <c r="D621" s="616"/>
      <c r="E621" s="620"/>
      <c r="F621" s="620"/>
      <c r="H621" s="849"/>
      <c r="I621" s="849"/>
    </row>
    <row r="622" ht="14.25" customHeight="1">
      <c r="A622" s="976"/>
      <c r="B622" s="616"/>
      <c r="C622" s="617"/>
      <c r="D622" s="616"/>
      <c r="E622" s="620"/>
      <c r="F622" s="620"/>
      <c r="H622" s="849"/>
      <c r="I622" s="849"/>
    </row>
    <row r="623" ht="14.25" customHeight="1">
      <c r="A623" s="976"/>
      <c r="B623" s="616"/>
      <c r="C623" s="617"/>
      <c r="D623" s="616"/>
      <c r="E623" s="620"/>
      <c r="F623" s="620"/>
      <c r="H623" s="849"/>
      <c r="I623" s="849"/>
    </row>
    <row r="624" ht="14.25" customHeight="1">
      <c r="A624" s="976"/>
      <c r="B624" s="616"/>
      <c r="C624" s="617"/>
      <c r="D624" s="616"/>
      <c r="E624" s="620"/>
      <c r="F624" s="620"/>
      <c r="H624" s="849"/>
      <c r="I624" s="849"/>
    </row>
    <row r="625" ht="14.25" customHeight="1">
      <c r="A625" s="976"/>
      <c r="B625" s="616"/>
      <c r="C625" s="617"/>
      <c r="D625" s="616"/>
      <c r="E625" s="620"/>
      <c r="F625" s="620"/>
      <c r="H625" s="849"/>
      <c r="I625" s="849"/>
    </row>
    <row r="626" ht="14.25" customHeight="1">
      <c r="A626" s="976"/>
      <c r="B626" s="616"/>
      <c r="C626" s="617"/>
      <c r="D626" s="616"/>
      <c r="E626" s="620"/>
      <c r="F626" s="620"/>
      <c r="H626" s="849"/>
      <c r="I626" s="849"/>
    </row>
    <row r="627" ht="14.25" customHeight="1">
      <c r="A627" s="976"/>
      <c r="B627" s="616"/>
      <c r="C627" s="617"/>
      <c r="D627" s="616"/>
      <c r="E627" s="620"/>
      <c r="F627" s="620"/>
      <c r="H627" s="849"/>
      <c r="I627" s="849"/>
    </row>
    <row r="628" ht="14.25" customHeight="1">
      <c r="A628" s="976"/>
      <c r="B628" s="616"/>
      <c r="C628" s="617"/>
      <c r="D628" s="616"/>
      <c r="E628" s="620"/>
      <c r="F628" s="620"/>
      <c r="H628" s="849"/>
      <c r="I628" s="849"/>
    </row>
    <row r="629" ht="14.25" customHeight="1">
      <c r="A629" s="976"/>
      <c r="B629" s="616"/>
      <c r="C629" s="617"/>
      <c r="D629" s="616"/>
      <c r="E629" s="620"/>
      <c r="F629" s="620"/>
      <c r="H629" s="849"/>
      <c r="I629" s="849"/>
    </row>
    <row r="630" ht="14.25" customHeight="1">
      <c r="A630" s="976"/>
      <c r="B630" s="616"/>
      <c r="C630" s="617"/>
      <c r="D630" s="616"/>
      <c r="E630" s="620"/>
      <c r="F630" s="620"/>
      <c r="H630" s="849"/>
      <c r="I630" s="849"/>
    </row>
    <row r="631" ht="14.25" customHeight="1">
      <c r="A631" s="976"/>
      <c r="B631" s="616"/>
      <c r="C631" s="617"/>
      <c r="D631" s="616"/>
      <c r="E631" s="620"/>
      <c r="F631" s="620"/>
      <c r="H631" s="849"/>
      <c r="I631" s="849"/>
    </row>
    <row r="632" ht="14.25" customHeight="1">
      <c r="A632" s="976"/>
      <c r="B632" s="616"/>
      <c r="C632" s="617"/>
      <c r="D632" s="616"/>
      <c r="E632" s="620"/>
      <c r="F632" s="620"/>
      <c r="H632" s="849"/>
      <c r="I632" s="849"/>
    </row>
    <row r="633" ht="14.25" customHeight="1">
      <c r="A633" s="976"/>
      <c r="B633" s="616"/>
      <c r="C633" s="617"/>
      <c r="D633" s="616"/>
      <c r="E633" s="620"/>
      <c r="F633" s="620"/>
      <c r="H633" s="849"/>
      <c r="I633" s="849"/>
    </row>
    <row r="634" ht="14.25" customHeight="1">
      <c r="A634" s="976"/>
      <c r="B634" s="616"/>
      <c r="C634" s="617"/>
      <c r="D634" s="616"/>
      <c r="E634" s="620"/>
      <c r="F634" s="620"/>
      <c r="H634" s="849"/>
      <c r="I634" s="849"/>
    </row>
    <row r="635" ht="14.25" customHeight="1">
      <c r="A635" s="976"/>
      <c r="B635" s="616"/>
      <c r="C635" s="617"/>
      <c r="D635" s="616"/>
      <c r="E635" s="620"/>
      <c r="F635" s="620"/>
      <c r="H635" s="849"/>
      <c r="I635" s="849"/>
    </row>
    <row r="636" ht="14.25" customHeight="1">
      <c r="A636" s="976"/>
      <c r="B636" s="616"/>
      <c r="C636" s="617"/>
      <c r="D636" s="616"/>
      <c r="E636" s="620"/>
      <c r="F636" s="620"/>
      <c r="H636" s="849"/>
      <c r="I636" s="849"/>
    </row>
    <row r="637" ht="14.25" customHeight="1">
      <c r="A637" s="976"/>
      <c r="B637" s="616"/>
      <c r="C637" s="617"/>
      <c r="D637" s="616"/>
      <c r="E637" s="620"/>
      <c r="F637" s="620"/>
      <c r="H637" s="849"/>
      <c r="I637" s="849"/>
    </row>
    <row r="638" ht="14.25" customHeight="1">
      <c r="A638" s="976"/>
      <c r="B638" s="616"/>
      <c r="C638" s="617"/>
      <c r="D638" s="616"/>
      <c r="E638" s="620"/>
      <c r="F638" s="620"/>
      <c r="H638" s="849"/>
      <c r="I638" s="849"/>
    </row>
    <row r="639" ht="14.25" customHeight="1">
      <c r="A639" s="976"/>
      <c r="B639" s="616"/>
      <c r="C639" s="617"/>
      <c r="D639" s="616"/>
      <c r="E639" s="620"/>
      <c r="F639" s="620"/>
      <c r="H639" s="849"/>
      <c r="I639" s="849"/>
    </row>
    <row r="640" ht="14.25" customHeight="1">
      <c r="A640" s="976"/>
      <c r="B640" s="616"/>
      <c r="C640" s="617"/>
      <c r="D640" s="616"/>
      <c r="E640" s="620"/>
      <c r="F640" s="620"/>
      <c r="H640" s="849"/>
      <c r="I640" s="849"/>
    </row>
    <row r="641" ht="14.25" customHeight="1">
      <c r="A641" s="976"/>
      <c r="B641" s="616"/>
      <c r="C641" s="617"/>
      <c r="D641" s="616"/>
      <c r="E641" s="620"/>
      <c r="F641" s="620"/>
      <c r="H641" s="849"/>
      <c r="I641" s="849"/>
    </row>
    <row r="642" ht="14.25" customHeight="1">
      <c r="A642" s="976"/>
      <c r="B642" s="616"/>
      <c r="C642" s="617"/>
      <c r="D642" s="616"/>
      <c r="E642" s="620"/>
      <c r="F642" s="620"/>
      <c r="H642" s="849"/>
      <c r="I642" s="849"/>
    </row>
    <row r="643" ht="14.25" customHeight="1">
      <c r="A643" s="976"/>
      <c r="B643" s="616"/>
      <c r="C643" s="617"/>
      <c r="D643" s="616"/>
      <c r="E643" s="620"/>
      <c r="F643" s="620"/>
      <c r="H643" s="849"/>
      <c r="I643" s="849"/>
    </row>
    <row r="644" ht="14.25" customHeight="1">
      <c r="A644" s="976"/>
      <c r="B644" s="616"/>
      <c r="C644" s="617"/>
      <c r="D644" s="616"/>
      <c r="E644" s="620"/>
      <c r="F644" s="620"/>
      <c r="H644" s="849"/>
      <c r="I644" s="849"/>
    </row>
    <row r="645" ht="14.25" customHeight="1">
      <c r="A645" s="976"/>
      <c r="B645" s="616"/>
      <c r="C645" s="617"/>
      <c r="D645" s="616"/>
      <c r="E645" s="620"/>
      <c r="F645" s="620"/>
      <c r="H645" s="849"/>
      <c r="I645" s="849"/>
    </row>
    <row r="646" ht="14.25" customHeight="1">
      <c r="A646" s="976"/>
      <c r="B646" s="616"/>
      <c r="C646" s="617"/>
      <c r="D646" s="616"/>
      <c r="E646" s="620"/>
      <c r="F646" s="620"/>
      <c r="H646" s="849"/>
      <c r="I646" s="849"/>
    </row>
    <row r="647" ht="14.25" customHeight="1">
      <c r="A647" s="976"/>
      <c r="B647" s="616"/>
      <c r="C647" s="617"/>
      <c r="D647" s="616"/>
      <c r="E647" s="620"/>
      <c r="F647" s="620"/>
      <c r="H647" s="849"/>
      <c r="I647" s="849"/>
    </row>
    <row r="648" ht="14.25" customHeight="1">
      <c r="A648" s="976"/>
      <c r="B648" s="616"/>
      <c r="C648" s="617"/>
      <c r="D648" s="616"/>
      <c r="E648" s="620"/>
      <c r="F648" s="620"/>
      <c r="H648" s="849"/>
      <c r="I648" s="849"/>
    </row>
    <row r="649" ht="14.25" customHeight="1">
      <c r="A649" s="976"/>
      <c r="B649" s="616"/>
      <c r="C649" s="617"/>
      <c r="D649" s="616"/>
      <c r="E649" s="620"/>
      <c r="F649" s="620"/>
      <c r="H649" s="849"/>
      <c r="I649" s="849"/>
    </row>
    <row r="650" ht="14.25" customHeight="1">
      <c r="A650" s="976"/>
      <c r="B650" s="616"/>
      <c r="C650" s="617"/>
      <c r="D650" s="616"/>
      <c r="E650" s="620"/>
      <c r="F650" s="620"/>
      <c r="H650" s="849"/>
      <c r="I650" s="849"/>
    </row>
    <row r="651" ht="14.25" customHeight="1">
      <c r="A651" s="976"/>
      <c r="B651" s="616"/>
      <c r="C651" s="617"/>
      <c r="D651" s="616"/>
      <c r="E651" s="620"/>
      <c r="F651" s="620"/>
      <c r="H651" s="849"/>
      <c r="I651" s="849"/>
    </row>
    <row r="652" ht="14.25" customHeight="1">
      <c r="A652" s="976"/>
      <c r="B652" s="616"/>
      <c r="C652" s="617"/>
      <c r="D652" s="616"/>
      <c r="E652" s="620"/>
      <c r="F652" s="620"/>
      <c r="H652" s="849"/>
      <c r="I652" s="849"/>
    </row>
    <row r="653" ht="14.25" customHeight="1">
      <c r="A653" s="976"/>
      <c r="B653" s="616"/>
      <c r="C653" s="617"/>
      <c r="D653" s="616"/>
      <c r="E653" s="620"/>
      <c r="F653" s="620"/>
      <c r="H653" s="849"/>
      <c r="I653" s="849"/>
    </row>
    <row r="654" ht="14.25" customHeight="1">
      <c r="A654" s="976"/>
      <c r="B654" s="616"/>
      <c r="C654" s="617"/>
      <c r="D654" s="616"/>
      <c r="E654" s="620"/>
      <c r="F654" s="620"/>
      <c r="H654" s="849"/>
      <c r="I654" s="849"/>
    </row>
    <row r="655" ht="14.25" customHeight="1">
      <c r="A655" s="976"/>
      <c r="B655" s="616"/>
      <c r="C655" s="617"/>
      <c r="D655" s="616"/>
      <c r="E655" s="620"/>
      <c r="F655" s="620"/>
      <c r="H655" s="849"/>
      <c r="I655" s="849"/>
    </row>
    <row r="656" ht="14.25" customHeight="1">
      <c r="A656" s="976"/>
      <c r="B656" s="616"/>
      <c r="C656" s="617"/>
      <c r="D656" s="616"/>
      <c r="E656" s="620"/>
      <c r="F656" s="620"/>
      <c r="H656" s="849"/>
      <c r="I656" s="849"/>
    </row>
    <row r="657" ht="14.25" customHeight="1">
      <c r="A657" s="976"/>
      <c r="B657" s="616"/>
      <c r="C657" s="617"/>
      <c r="D657" s="616"/>
      <c r="E657" s="620"/>
      <c r="F657" s="620"/>
      <c r="H657" s="849"/>
      <c r="I657" s="849"/>
    </row>
    <row r="658" ht="14.25" customHeight="1">
      <c r="A658" s="976"/>
      <c r="B658" s="616"/>
      <c r="C658" s="617"/>
      <c r="D658" s="616"/>
      <c r="E658" s="620"/>
      <c r="F658" s="620"/>
      <c r="H658" s="849"/>
      <c r="I658" s="849"/>
    </row>
    <row r="659" ht="14.25" customHeight="1">
      <c r="A659" s="976"/>
      <c r="B659" s="616"/>
      <c r="C659" s="617"/>
      <c r="D659" s="616"/>
      <c r="E659" s="620"/>
      <c r="F659" s="620"/>
      <c r="H659" s="849"/>
      <c r="I659" s="849"/>
    </row>
    <row r="660" ht="14.25" customHeight="1">
      <c r="A660" s="976"/>
      <c r="B660" s="616"/>
      <c r="C660" s="617"/>
      <c r="D660" s="616"/>
      <c r="E660" s="620"/>
      <c r="F660" s="620"/>
      <c r="H660" s="849"/>
      <c r="I660" s="849"/>
    </row>
    <row r="661" ht="14.25" customHeight="1">
      <c r="A661" s="976"/>
      <c r="B661" s="616"/>
      <c r="C661" s="617"/>
      <c r="D661" s="616"/>
      <c r="E661" s="620"/>
      <c r="F661" s="620"/>
      <c r="H661" s="849"/>
      <c r="I661" s="849"/>
    </row>
    <row r="662" ht="14.25" customHeight="1">
      <c r="A662" s="976"/>
      <c r="B662" s="616"/>
      <c r="C662" s="617"/>
      <c r="D662" s="616"/>
      <c r="E662" s="620"/>
      <c r="F662" s="620"/>
      <c r="H662" s="849"/>
      <c r="I662" s="849"/>
    </row>
    <row r="663" ht="14.25" customHeight="1">
      <c r="A663" s="976"/>
      <c r="B663" s="616"/>
      <c r="C663" s="617"/>
      <c r="D663" s="616"/>
      <c r="E663" s="620"/>
      <c r="F663" s="620"/>
      <c r="H663" s="849"/>
      <c r="I663" s="849"/>
    </row>
    <row r="664" ht="14.25" customHeight="1">
      <c r="A664" s="976"/>
      <c r="B664" s="616"/>
      <c r="C664" s="617"/>
      <c r="D664" s="616"/>
      <c r="E664" s="620"/>
      <c r="F664" s="620"/>
      <c r="H664" s="849"/>
      <c r="I664" s="849"/>
    </row>
    <row r="665" ht="14.25" customHeight="1">
      <c r="A665" s="976"/>
      <c r="B665" s="616"/>
      <c r="C665" s="617"/>
      <c r="D665" s="616"/>
      <c r="E665" s="620"/>
      <c r="F665" s="620"/>
      <c r="H665" s="849"/>
      <c r="I665" s="849"/>
    </row>
    <row r="666" ht="14.25" customHeight="1">
      <c r="A666" s="976"/>
      <c r="B666" s="616"/>
      <c r="C666" s="617"/>
      <c r="D666" s="616"/>
      <c r="E666" s="620"/>
      <c r="F666" s="620"/>
      <c r="H666" s="849"/>
      <c r="I666" s="849"/>
    </row>
    <row r="667" ht="14.25" customHeight="1">
      <c r="A667" s="976"/>
      <c r="B667" s="616"/>
      <c r="C667" s="617"/>
      <c r="D667" s="616"/>
      <c r="E667" s="620"/>
      <c r="F667" s="620"/>
      <c r="H667" s="849"/>
      <c r="I667" s="849"/>
    </row>
    <row r="668" ht="14.25" customHeight="1">
      <c r="A668" s="976"/>
      <c r="B668" s="616"/>
      <c r="C668" s="617"/>
      <c r="D668" s="616"/>
      <c r="E668" s="620"/>
      <c r="F668" s="620"/>
      <c r="H668" s="849"/>
      <c r="I668" s="849"/>
    </row>
    <row r="669" ht="14.25" customHeight="1">
      <c r="A669" s="976"/>
      <c r="B669" s="616"/>
      <c r="C669" s="617"/>
      <c r="D669" s="616"/>
      <c r="E669" s="620"/>
      <c r="F669" s="620"/>
      <c r="H669" s="849"/>
      <c r="I669" s="849"/>
    </row>
    <row r="670" ht="14.25" customHeight="1">
      <c r="A670" s="976"/>
      <c r="B670" s="616"/>
      <c r="C670" s="617"/>
      <c r="D670" s="616"/>
      <c r="E670" s="620"/>
      <c r="F670" s="620"/>
      <c r="H670" s="849"/>
      <c r="I670" s="849"/>
    </row>
    <row r="671" ht="14.25" customHeight="1">
      <c r="A671" s="976"/>
      <c r="B671" s="616"/>
      <c r="C671" s="617"/>
      <c r="D671" s="616"/>
      <c r="E671" s="620"/>
      <c r="F671" s="620"/>
      <c r="H671" s="849"/>
      <c r="I671" s="849"/>
    </row>
    <row r="672" ht="14.25" customHeight="1">
      <c r="A672" s="976"/>
      <c r="B672" s="616"/>
      <c r="C672" s="617"/>
      <c r="D672" s="616"/>
      <c r="E672" s="620"/>
      <c r="F672" s="620"/>
      <c r="H672" s="849"/>
      <c r="I672" s="849"/>
    </row>
    <row r="673" ht="14.25" customHeight="1">
      <c r="A673" s="976"/>
      <c r="B673" s="616"/>
      <c r="C673" s="617"/>
      <c r="D673" s="616"/>
      <c r="E673" s="620"/>
      <c r="F673" s="620"/>
      <c r="H673" s="849"/>
      <c r="I673" s="849"/>
    </row>
    <row r="674" ht="14.25" customHeight="1">
      <c r="A674" s="976"/>
      <c r="B674" s="616"/>
      <c r="C674" s="617"/>
      <c r="D674" s="616"/>
      <c r="E674" s="620"/>
      <c r="F674" s="620"/>
      <c r="H674" s="849"/>
      <c r="I674" s="849"/>
    </row>
    <row r="675" ht="14.25" customHeight="1">
      <c r="A675" s="976"/>
      <c r="B675" s="616"/>
      <c r="C675" s="617"/>
      <c r="D675" s="616"/>
      <c r="E675" s="620"/>
      <c r="F675" s="620"/>
      <c r="H675" s="849"/>
      <c r="I675" s="849"/>
    </row>
    <row r="676" ht="14.25" customHeight="1">
      <c r="A676" s="976"/>
      <c r="B676" s="616"/>
      <c r="C676" s="617"/>
      <c r="D676" s="616"/>
      <c r="E676" s="620"/>
      <c r="F676" s="620"/>
      <c r="H676" s="849"/>
      <c r="I676" s="849"/>
    </row>
    <row r="677" ht="14.25" customHeight="1">
      <c r="A677" s="976"/>
      <c r="B677" s="616"/>
      <c r="C677" s="617"/>
      <c r="D677" s="616"/>
      <c r="E677" s="620"/>
      <c r="F677" s="620"/>
      <c r="H677" s="849"/>
      <c r="I677" s="849"/>
    </row>
    <row r="678" ht="14.25" customHeight="1">
      <c r="A678" s="976"/>
      <c r="B678" s="616"/>
      <c r="C678" s="617"/>
      <c r="D678" s="616"/>
      <c r="E678" s="620"/>
      <c r="F678" s="620"/>
      <c r="H678" s="849"/>
      <c r="I678" s="849"/>
    </row>
    <row r="679" ht="14.25" customHeight="1">
      <c r="A679" s="976"/>
      <c r="B679" s="616"/>
      <c r="C679" s="617"/>
      <c r="D679" s="616"/>
      <c r="E679" s="620"/>
      <c r="F679" s="620"/>
      <c r="H679" s="849"/>
      <c r="I679" s="849"/>
    </row>
    <row r="680" ht="14.25" customHeight="1">
      <c r="A680" s="976"/>
      <c r="B680" s="616"/>
      <c r="C680" s="617"/>
      <c r="D680" s="616"/>
      <c r="E680" s="620"/>
      <c r="F680" s="620"/>
      <c r="H680" s="849"/>
      <c r="I680" s="849"/>
    </row>
    <row r="681" ht="14.25" customHeight="1">
      <c r="A681" s="976"/>
      <c r="B681" s="616"/>
      <c r="C681" s="617"/>
      <c r="D681" s="616"/>
      <c r="E681" s="620"/>
      <c r="F681" s="620"/>
      <c r="H681" s="849"/>
      <c r="I681" s="849"/>
    </row>
    <row r="682" ht="14.25" customHeight="1">
      <c r="A682" s="976"/>
      <c r="B682" s="616"/>
      <c r="C682" s="617"/>
      <c r="D682" s="616"/>
      <c r="E682" s="620"/>
      <c r="F682" s="620"/>
      <c r="H682" s="849"/>
      <c r="I682" s="849"/>
    </row>
    <row r="683" ht="14.25" customHeight="1">
      <c r="A683" s="976"/>
      <c r="B683" s="616"/>
      <c r="C683" s="617"/>
      <c r="D683" s="616"/>
      <c r="E683" s="620"/>
      <c r="F683" s="620"/>
      <c r="H683" s="849"/>
      <c r="I683" s="849"/>
    </row>
    <row r="684" ht="14.25" customHeight="1">
      <c r="A684" s="976"/>
      <c r="B684" s="616"/>
      <c r="C684" s="617"/>
      <c r="D684" s="616"/>
      <c r="E684" s="620"/>
      <c r="F684" s="620"/>
      <c r="H684" s="849"/>
      <c r="I684" s="849"/>
    </row>
    <row r="685" ht="14.25" customHeight="1">
      <c r="A685" s="976"/>
      <c r="B685" s="616"/>
      <c r="C685" s="617"/>
      <c r="D685" s="616"/>
      <c r="E685" s="620"/>
      <c r="F685" s="620"/>
      <c r="H685" s="849"/>
      <c r="I685" s="849"/>
    </row>
    <row r="686" ht="14.25" customHeight="1">
      <c r="A686" s="976"/>
      <c r="B686" s="616"/>
      <c r="C686" s="617"/>
      <c r="D686" s="616"/>
      <c r="E686" s="620"/>
      <c r="F686" s="620"/>
      <c r="H686" s="849"/>
      <c r="I686" s="849"/>
    </row>
    <row r="687" ht="14.25" customHeight="1">
      <c r="A687" s="976"/>
      <c r="B687" s="616"/>
      <c r="C687" s="617"/>
      <c r="D687" s="616"/>
      <c r="E687" s="620"/>
      <c r="F687" s="620"/>
      <c r="H687" s="849"/>
      <c r="I687" s="849"/>
    </row>
    <row r="688" ht="14.25" customHeight="1">
      <c r="A688" s="976"/>
      <c r="B688" s="616"/>
      <c r="C688" s="617"/>
      <c r="D688" s="616"/>
      <c r="E688" s="620"/>
      <c r="F688" s="620"/>
      <c r="H688" s="849"/>
      <c r="I688" s="849"/>
    </row>
    <row r="689" ht="14.25" customHeight="1">
      <c r="A689" s="976"/>
      <c r="B689" s="616"/>
      <c r="C689" s="617"/>
      <c r="D689" s="616"/>
      <c r="E689" s="620"/>
      <c r="F689" s="620"/>
      <c r="H689" s="849"/>
      <c r="I689" s="849"/>
    </row>
    <row r="690" ht="14.25" customHeight="1">
      <c r="A690" s="976"/>
      <c r="B690" s="616"/>
      <c r="C690" s="617"/>
      <c r="D690" s="616"/>
      <c r="E690" s="620"/>
      <c r="F690" s="620"/>
      <c r="H690" s="849"/>
      <c r="I690" s="849"/>
    </row>
    <row r="691" ht="14.25" customHeight="1">
      <c r="A691" s="976"/>
      <c r="B691" s="616"/>
      <c r="C691" s="617"/>
      <c r="D691" s="616"/>
      <c r="E691" s="620"/>
      <c r="F691" s="620"/>
      <c r="H691" s="849"/>
      <c r="I691" s="849"/>
    </row>
    <row r="692" ht="14.25" customHeight="1">
      <c r="A692" s="976"/>
      <c r="B692" s="616"/>
      <c r="C692" s="617"/>
      <c r="D692" s="616"/>
      <c r="E692" s="620"/>
      <c r="F692" s="620"/>
      <c r="H692" s="849"/>
      <c r="I692" s="849"/>
    </row>
    <row r="693" ht="14.25" customHeight="1">
      <c r="A693" s="976"/>
      <c r="B693" s="616"/>
      <c r="C693" s="617"/>
      <c r="D693" s="616"/>
      <c r="E693" s="620"/>
      <c r="F693" s="620"/>
      <c r="H693" s="849"/>
      <c r="I693" s="849"/>
    </row>
    <row r="694" ht="14.25" customHeight="1">
      <c r="A694" s="976"/>
      <c r="B694" s="616"/>
      <c r="C694" s="617"/>
      <c r="D694" s="616"/>
      <c r="E694" s="620"/>
      <c r="F694" s="620"/>
      <c r="H694" s="849"/>
      <c r="I694" s="849"/>
    </row>
    <row r="695" ht="14.25" customHeight="1">
      <c r="A695" s="976"/>
      <c r="B695" s="616"/>
      <c r="C695" s="617"/>
      <c r="D695" s="616"/>
      <c r="E695" s="620"/>
      <c r="F695" s="620"/>
      <c r="H695" s="849"/>
      <c r="I695" s="849"/>
    </row>
    <row r="696" ht="14.25" customHeight="1">
      <c r="A696" s="976"/>
      <c r="B696" s="616"/>
      <c r="C696" s="617"/>
      <c r="D696" s="616"/>
      <c r="E696" s="620"/>
      <c r="F696" s="620"/>
      <c r="H696" s="849"/>
      <c r="I696" s="849"/>
    </row>
    <row r="697" ht="14.25" customHeight="1">
      <c r="A697" s="976"/>
      <c r="B697" s="616"/>
      <c r="C697" s="617"/>
      <c r="D697" s="616"/>
      <c r="E697" s="620"/>
      <c r="F697" s="620"/>
      <c r="H697" s="849"/>
      <c r="I697" s="849"/>
    </row>
    <row r="698" ht="14.25" customHeight="1">
      <c r="A698" s="976"/>
      <c r="B698" s="616"/>
      <c r="C698" s="617"/>
      <c r="D698" s="616"/>
      <c r="E698" s="620"/>
      <c r="F698" s="620"/>
      <c r="H698" s="849"/>
      <c r="I698" s="849"/>
    </row>
    <row r="699" ht="14.25" customHeight="1">
      <c r="A699" s="976"/>
      <c r="B699" s="616"/>
      <c r="C699" s="617"/>
      <c r="D699" s="616"/>
      <c r="E699" s="620"/>
      <c r="F699" s="620"/>
      <c r="H699" s="849"/>
      <c r="I699" s="849"/>
    </row>
    <row r="700" ht="14.25" customHeight="1">
      <c r="A700" s="976"/>
      <c r="B700" s="616"/>
      <c r="C700" s="617"/>
      <c r="D700" s="616"/>
      <c r="E700" s="620"/>
      <c r="F700" s="620"/>
      <c r="H700" s="849"/>
      <c r="I700" s="849"/>
    </row>
    <row r="701" ht="14.25" customHeight="1">
      <c r="A701" s="976"/>
      <c r="B701" s="616"/>
      <c r="C701" s="617"/>
      <c r="D701" s="616"/>
      <c r="E701" s="620"/>
      <c r="F701" s="620"/>
      <c r="H701" s="849"/>
      <c r="I701" s="849"/>
    </row>
    <row r="702" ht="14.25" customHeight="1">
      <c r="A702" s="976"/>
      <c r="B702" s="616"/>
      <c r="C702" s="617"/>
      <c r="D702" s="616"/>
      <c r="E702" s="620"/>
      <c r="F702" s="620"/>
      <c r="H702" s="849"/>
      <c r="I702" s="849"/>
    </row>
    <row r="703" ht="14.25" customHeight="1">
      <c r="A703" s="976"/>
      <c r="B703" s="616"/>
      <c r="C703" s="617"/>
      <c r="D703" s="616"/>
      <c r="E703" s="620"/>
      <c r="F703" s="620"/>
      <c r="H703" s="849"/>
      <c r="I703" s="849"/>
    </row>
    <row r="704" ht="14.25" customHeight="1">
      <c r="A704" s="976"/>
      <c r="B704" s="616"/>
      <c r="C704" s="617"/>
      <c r="D704" s="616"/>
      <c r="E704" s="620"/>
      <c r="F704" s="620"/>
      <c r="H704" s="849"/>
      <c r="I704" s="849"/>
    </row>
    <row r="705" ht="14.25" customHeight="1">
      <c r="A705" s="976"/>
      <c r="B705" s="616"/>
      <c r="C705" s="617"/>
      <c r="D705" s="616"/>
      <c r="E705" s="620"/>
      <c r="F705" s="620"/>
      <c r="H705" s="849"/>
      <c r="I705" s="849"/>
    </row>
    <row r="706" ht="14.25" customHeight="1">
      <c r="A706" s="976"/>
      <c r="B706" s="616"/>
      <c r="C706" s="617"/>
      <c r="D706" s="616"/>
      <c r="E706" s="620"/>
      <c r="F706" s="620"/>
      <c r="H706" s="849"/>
      <c r="I706" s="849"/>
    </row>
    <row r="707" ht="14.25" customHeight="1">
      <c r="A707" s="976"/>
      <c r="B707" s="616"/>
      <c r="C707" s="617"/>
      <c r="D707" s="616"/>
      <c r="E707" s="620"/>
      <c r="F707" s="620"/>
      <c r="H707" s="849"/>
      <c r="I707" s="849"/>
    </row>
    <row r="708" ht="14.25" customHeight="1">
      <c r="A708" s="976"/>
      <c r="B708" s="616"/>
      <c r="C708" s="617"/>
      <c r="D708" s="616"/>
      <c r="E708" s="620"/>
      <c r="F708" s="620"/>
      <c r="H708" s="849"/>
      <c r="I708" s="849"/>
    </row>
    <row r="709" ht="14.25" customHeight="1">
      <c r="A709" s="976"/>
      <c r="B709" s="616"/>
      <c r="C709" s="617"/>
      <c r="D709" s="616"/>
      <c r="E709" s="620"/>
      <c r="F709" s="620"/>
      <c r="H709" s="849"/>
      <c r="I709" s="849"/>
    </row>
    <row r="710" ht="14.25" customHeight="1">
      <c r="A710" s="976"/>
      <c r="B710" s="616"/>
      <c r="C710" s="617"/>
      <c r="D710" s="616"/>
      <c r="E710" s="620"/>
      <c r="F710" s="620"/>
      <c r="H710" s="849"/>
      <c r="I710" s="849"/>
    </row>
    <row r="711" ht="14.25" customHeight="1">
      <c r="A711" s="976"/>
      <c r="B711" s="616"/>
      <c r="C711" s="617"/>
      <c r="D711" s="616"/>
      <c r="E711" s="620"/>
      <c r="F711" s="620"/>
      <c r="H711" s="849"/>
      <c r="I711" s="849"/>
    </row>
    <row r="712" ht="14.25" customHeight="1">
      <c r="A712" s="976"/>
      <c r="B712" s="616"/>
      <c r="C712" s="617"/>
      <c r="D712" s="616"/>
      <c r="E712" s="620"/>
      <c r="F712" s="620"/>
      <c r="H712" s="849"/>
      <c r="I712" s="849"/>
    </row>
    <row r="713" ht="14.25" customHeight="1">
      <c r="A713" s="976"/>
      <c r="B713" s="616"/>
      <c r="C713" s="617"/>
      <c r="D713" s="616"/>
      <c r="E713" s="620"/>
      <c r="F713" s="620"/>
      <c r="H713" s="849"/>
      <c r="I713" s="849"/>
    </row>
    <row r="714" ht="14.25" customHeight="1">
      <c r="A714" s="976"/>
      <c r="B714" s="616"/>
      <c r="C714" s="617"/>
      <c r="D714" s="616"/>
      <c r="E714" s="620"/>
      <c r="F714" s="620"/>
      <c r="H714" s="849"/>
      <c r="I714" s="849"/>
    </row>
    <row r="715" ht="14.25" customHeight="1">
      <c r="A715" s="976"/>
      <c r="B715" s="616"/>
      <c r="C715" s="617"/>
      <c r="D715" s="616"/>
      <c r="E715" s="620"/>
      <c r="F715" s="620"/>
      <c r="H715" s="849"/>
      <c r="I715" s="849"/>
    </row>
    <row r="716" ht="14.25" customHeight="1">
      <c r="A716" s="976"/>
      <c r="B716" s="616"/>
      <c r="C716" s="617"/>
      <c r="D716" s="616"/>
      <c r="E716" s="620"/>
      <c r="F716" s="620"/>
      <c r="H716" s="849"/>
      <c r="I716" s="849"/>
    </row>
    <row r="717" ht="14.25" customHeight="1">
      <c r="A717" s="976"/>
      <c r="B717" s="616"/>
      <c r="C717" s="617"/>
      <c r="D717" s="616"/>
      <c r="E717" s="620"/>
      <c r="F717" s="620"/>
      <c r="H717" s="849"/>
      <c r="I717" s="849"/>
    </row>
    <row r="718" ht="14.25" customHeight="1">
      <c r="A718" s="976"/>
      <c r="B718" s="616"/>
      <c r="C718" s="617"/>
      <c r="D718" s="616"/>
      <c r="E718" s="620"/>
      <c r="F718" s="620"/>
      <c r="H718" s="849"/>
      <c r="I718" s="849"/>
    </row>
    <row r="719" ht="14.25" customHeight="1">
      <c r="A719" s="976"/>
      <c r="B719" s="616"/>
      <c r="C719" s="617"/>
      <c r="D719" s="616"/>
      <c r="E719" s="620"/>
      <c r="F719" s="620"/>
      <c r="H719" s="849"/>
      <c r="I719" s="849"/>
    </row>
    <row r="720" ht="14.25" customHeight="1">
      <c r="A720" s="976"/>
      <c r="B720" s="616"/>
      <c r="C720" s="617"/>
      <c r="D720" s="616"/>
      <c r="E720" s="620"/>
      <c r="F720" s="620"/>
      <c r="H720" s="849"/>
      <c r="I720" s="849"/>
    </row>
    <row r="721" ht="14.25" customHeight="1">
      <c r="A721" s="976"/>
      <c r="B721" s="616"/>
      <c r="C721" s="617"/>
      <c r="D721" s="616"/>
      <c r="E721" s="620"/>
      <c r="F721" s="620"/>
      <c r="H721" s="849"/>
      <c r="I721" s="849"/>
    </row>
    <row r="722" ht="14.25" customHeight="1">
      <c r="A722" s="976"/>
      <c r="B722" s="616"/>
      <c r="C722" s="617"/>
      <c r="D722" s="616"/>
      <c r="E722" s="620"/>
      <c r="F722" s="620"/>
      <c r="H722" s="849"/>
      <c r="I722" s="849"/>
    </row>
    <row r="723" ht="14.25" customHeight="1">
      <c r="A723" s="976"/>
      <c r="B723" s="616"/>
      <c r="C723" s="617"/>
      <c r="D723" s="616"/>
      <c r="E723" s="620"/>
      <c r="F723" s="620"/>
      <c r="H723" s="849"/>
      <c r="I723" s="849"/>
    </row>
    <row r="724" ht="14.25" customHeight="1">
      <c r="A724" s="976"/>
      <c r="B724" s="616"/>
      <c r="C724" s="617"/>
      <c r="D724" s="616"/>
      <c r="E724" s="620"/>
      <c r="F724" s="620"/>
      <c r="H724" s="849"/>
      <c r="I724" s="849"/>
    </row>
    <row r="725" ht="14.25" customHeight="1">
      <c r="A725" s="976"/>
      <c r="B725" s="616"/>
      <c r="C725" s="617"/>
      <c r="D725" s="616"/>
      <c r="E725" s="620"/>
      <c r="F725" s="620"/>
      <c r="H725" s="849"/>
      <c r="I725" s="849"/>
    </row>
    <row r="726" ht="14.25" customHeight="1">
      <c r="A726" s="976"/>
      <c r="B726" s="616"/>
      <c r="C726" s="617"/>
      <c r="D726" s="616"/>
      <c r="E726" s="620"/>
      <c r="F726" s="620"/>
      <c r="H726" s="849"/>
      <c r="I726" s="849"/>
    </row>
    <row r="727" ht="14.25" customHeight="1">
      <c r="A727" s="976"/>
      <c r="B727" s="616"/>
      <c r="C727" s="617"/>
      <c r="D727" s="616"/>
      <c r="E727" s="620"/>
      <c r="F727" s="620"/>
      <c r="H727" s="849"/>
      <c r="I727" s="849"/>
    </row>
    <row r="728" ht="14.25" customHeight="1">
      <c r="A728" s="976"/>
      <c r="B728" s="616"/>
      <c r="C728" s="617"/>
      <c r="D728" s="616"/>
      <c r="E728" s="620"/>
      <c r="F728" s="620"/>
      <c r="H728" s="849"/>
      <c r="I728" s="849"/>
    </row>
    <row r="729" ht="14.25" customHeight="1">
      <c r="A729" s="976"/>
      <c r="B729" s="616"/>
      <c r="C729" s="617"/>
      <c r="D729" s="616"/>
      <c r="E729" s="620"/>
      <c r="F729" s="620"/>
      <c r="H729" s="849"/>
      <c r="I729" s="849"/>
    </row>
    <row r="730" ht="14.25" customHeight="1">
      <c r="A730" s="976"/>
      <c r="B730" s="616"/>
      <c r="C730" s="617"/>
      <c r="D730" s="616"/>
      <c r="E730" s="620"/>
      <c r="F730" s="620"/>
      <c r="H730" s="849"/>
      <c r="I730" s="849"/>
    </row>
    <row r="731" ht="14.25" customHeight="1">
      <c r="A731" s="976"/>
      <c r="B731" s="616"/>
      <c r="C731" s="617"/>
      <c r="D731" s="616"/>
      <c r="E731" s="620"/>
      <c r="F731" s="620"/>
      <c r="H731" s="849"/>
      <c r="I731" s="849"/>
    </row>
    <row r="732" ht="14.25" customHeight="1">
      <c r="A732" s="976"/>
      <c r="B732" s="616"/>
      <c r="C732" s="617"/>
      <c r="D732" s="616"/>
      <c r="E732" s="620"/>
      <c r="F732" s="620"/>
      <c r="H732" s="849"/>
      <c r="I732" s="849"/>
    </row>
    <row r="733" ht="14.25" customHeight="1">
      <c r="A733" s="976"/>
      <c r="B733" s="616"/>
      <c r="C733" s="617"/>
      <c r="D733" s="616"/>
      <c r="E733" s="620"/>
      <c r="F733" s="620"/>
      <c r="H733" s="849"/>
      <c r="I733" s="849"/>
    </row>
    <row r="734" ht="14.25" customHeight="1">
      <c r="A734" s="976"/>
      <c r="B734" s="616"/>
      <c r="C734" s="617"/>
      <c r="D734" s="616"/>
      <c r="E734" s="620"/>
      <c r="F734" s="620"/>
      <c r="H734" s="849"/>
      <c r="I734" s="849"/>
    </row>
    <row r="735" ht="14.25" customHeight="1">
      <c r="A735" s="976"/>
      <c r="B735" s="616"/>
      <c r="C735" s="617"/>
      <c r="D735" s="616"/>
      <c r="E735" s="620"/>
      <c r="F735" s="620"/>
      <c r="H735" s="849"/>
      <c r="I735" s="849"/>
    </row>
    <row r="736" ht="14.25" customHeight="1">
      <c r="A736" s="976"/>
      <c r="B736" s="616"/>
      <c r="C736" s="617"/>
      <c r="D736" s="616"/>
      <c r="E736" s="620"/>
      <c r="F736" s="620"/>
      <c r="H736" s="849"/>
      <c r="I736" s="849"/>
    </row>
    <row r="737" ht="14.25" customHeight="1">
      <c r="A737" s="976"/>
      <c r="B737" s="616"/>
      <c r="C737" s="617"/>
      <c r="D737" s="616"/>
      <c r="E737" s="620"/>
      <c r="F737" s="620"/>
      <c r="H737" s="849"/>
      <c r="I737" s="849"/>
    </row>
    <row r="738" ht="14.25" customHeight="1">
      <c r="A738" s="976"/>
      <c r="B738" s="616"/>
      <c r="C738" s="617"/>
      <c r="D738" s="616"/>
      <c r="E738" s="620"/>
      <c r="F738" s="620"/>
      <c r="H738" s="849"/>
      <c r="I738" s="849"/>
    </row>
    <row r="739" ht="14.25" customHeight="1">
      <c r="A739" s="976"/>
      <c r="B739" s="616"/>
      <c r="C739" s="617"/>
      <c r="D739" s="616"/>
      <c r="E739" s="620"/>
      <c r="F739" s="620"/>
      <c r="H739" s="849"/>
      <c r="I739" s="849"/>
    </row>
    <row r="740" ht="14.25" customHeight="1">
      <c r="A740" s="976"/>
      <c r="B740" s="616"/>
      <c r="C740" s="617"/>
      <c r="D740" s="616"/>
      <c r="E740" s="620"/>
      <c r="F740" s="620"/>
      <c r="H740" s="849"/>
      <c r="I740" s="849"/>
    </row>
    <row r="741" ht="14.25" customHeight="1">
      <c r="A741" s="976"/>
      <c r="B741" s="616"/>
      <c r="C741" s="617"/>
      <c r="D741" s="616"/>
      <c r="E741" s="620"/>
      <c r="F741" s="620"/>
      <c r="H741" s="849"/>
      <c r="I741" s="849"/>
    </row>
    <row r="742" ht="14.25" customHeight="1">
      <c r="A742" s="976"/>
      <c r="B742" s="616"/>
      <c r="C742" s="617"/>
      <c r="D742" s="616"/>
      <c r="E742" s="620"/>
      <c r="F742" s="620"/>
      <c r="H742" s="849"/>
      <c r="I742" s="849"/>
    </row>
    <row r="743" ht="14.25" customHeight="1">
      <c r="A743" s="976"/>
      <c r="B743" s="616"/>
      <c r="C743" s="617"/>
      <c r="D743" s="616"/>
      <c r="E743" s="620"/>
      <c r="F743" s="620"/>
      <c r="H743" s="849"/>
      <c r="I743" s="849"/>
    </row>
    <row r="744" ht="14.25" customHeight="1">
      <c r="A744" s="976"/>
      <c r="B744" s="616"/>
      <c r="C744" s="617"/>
      <c r="D744" s="616"/>
      <c r="E744" s="620"/>
      <c r="F744" s="620"/>
      <c r="H744" s="849"/>
      <c r="I744" s="849"/>
    </row>
    <row r="745" ht="14.25" customHeight="1">
      <c r="A745" s="976"/>
      <c r="B745" s="616"/>
      <c r="C745" s="617"/>
      <c r="D745" s="616"/>
      <c r="E745" s="620"/>
      <c r="F745" s="620"/>
      <c r="H745" s="849"/>
      <c r="I745" s="849"/>
    </row>
    <row r="746" ht="14.25" customHeight="1">
      <c r="A746" s="976"/>
      <c r="B746" s="616"/>
      <c r="C746" s="617"/>
      <c r="D746" s="616"/>
      <c r="E746" s="620"/>
      <c r="F746" s="620"/>
      <c r="H746" s="849"/>
      <c r="I746" s="849"/>
    </row>
    <row r="747" ht="14.25" customHeight="1">
      <c r="A747" s="976"/>
      <c r="B747" s="616"/>
      <c r="C747" s="617"/>
      <c r="D747" s="616"/>
      <c r="E747" s="620"/>
      <c r="F747" s="620"/>
      <c r="H747" s="849"/>
      <c r="I747" s="849"/>
    </row>
    <row r="748" ht="14.25" customHeight="1">
      <c r="A748" s="976"/>
      <c r="B748" s="616"/>
      <c r="C748" s="617"/>
      <c r="D748" s="616"/>
      <c r="E748" s="620"/>
      <c r="F748" s="620"/>
      <c r="H748" s="849"/>
      <c r="I748" s="849"/>
    </row>
    <row r="749" ht="14.25" customHeight="1">
      <c r="A749" s="976"/>
      <c r="B749" s="616"/>
      <c r="C749" s="617"/>
      <c r="D749" s="616"/>
      <c r="E749" s="620"/>
      <c r="F749" s="620"/>
      <c r="H749" s="849"/>
      <c r="I749" s="849"/>
    </row>
    <row r="750" ht="14.25" customHeight="1">
      <c r="A750" s="976"/>
      <c r="B750" s="616"/>
      <c r="C750" s="617"/>
      <c r="D750" s="616"/>
      <c r="E750" s="620"/>
      <c r="F750" s="620"/>
      <c r="H750" s="849"/>
      <c r="I750" s="849"/>
    </row>
    <row r="751" ht="14.25" customHeight="1">
      <c r="A751" s="976"/>
      <c r="B751" s="616"/>
      <c r="C751" s="617"/>
      <c r="D751" s="616"/>
      <c r="E751" s="620"/>
      <c r="F751" s="620"/>
      <c r="H751" s="849"/>
      <c r="I751" s="849"/>
    </row>
    <row r="752" ht="14.25" customHeight="1">
      <c r="A752" s="976"/>
      <c r="B752" s="616"/>
      <c r="C752" s="617"/>
      <c r="D752" s="616"/>
      <c r="E752" s="620"/>
      <c r="F752" s="620"/>
      <c r="H752" s="849"/>
      <c r="I752" s="849"/>
    </row>
    <row r="753" ht="14.25" customHeight="1">
      <c r="A753" s="976"/>
      <c r="B753" s="616"/>
      <c r="C753" s="617"/>
      <c r="D753" s="616"/>
      <c r="E753" s="620"/>
      <c r="F753" s="620"/>
      <c r="H753" s="849"/>
      <c r="I753" s="849"/>
    </row>
    <row r="754" ht="14.25" customHeight="1">
      <c r="A754" s="976"/>
      <c r="B754" s="616"/>
      <c r="C754" s="617"/>
      <c r="D754" s="616"/>
      <c r="E754" s="620"/>
      <c r="F754" s="620"/>
      <c r="H754" s="849"/>
      <c r="I754" s="849"/>
    </row>
    <row r="755" ht="14.25" customHeight="1">
      <c r="A755" s="976"/>
      <c r="B755" s="616"/>
      <c r="C755" s="617"/>
      <c r="D755" s="616"/>
      <c r="E755" s="620"/>
      <c r="F755" s="620"/>
      <c r="H755" s="849"/>
      <c r="I755" s="849"/>
    </row>
    <row r="756" ht="14.25" customHeight="1">
      <c r="A756" s="976"/>
      <c r="B756" s="616"/>
      <c r="C756" s="617"/>
      <c r="D756" s="616"/>
      <c r="E756" s="620"/>
      <c r="F756" s="620"/>
      <c r="H756" s="849"/>
      <c r="I756" s="849"/>
    </row>
    <row r="757" ht="14.25" customHeight="1">
      <c r="A757" s="976"/>
      <c r="B757" s="616"/>
      <c r="C757" s="617"/>
      <c r="D757" s="616"/>
      <c r="E757" s="620"/>
      <c r="F757" s="620"/>
      <c r="H757" s="849"/>
      <c r="I757" s="849"/>
    </row>
    <row r="758" ht="14.25" customHeight="1">
      <c r="A758" s="976"/>
      <c r="B758" s="616"/>
      <c r="C758" s="617"/>
      <c r="D758" s="616"/>
      <c r="E758" s="620"/>
      <c r="F758" s="620"/>
      <c r="H758" s="849"/>
      <c r="I758" s="849"/>
    </row>
    <row r="759" ht="14.25" customHeight="1">
      <c r="A759" s="976"/>
      <c r="B759" s="616"/>
      <c r="C759" s="617"/>
      <c r="D759" s="616"/>
      <c r="E759" s="620"/>
      <c r="F759" s="620"/>
      <c r="H759" s="849"/>
      <c r="I759" s="849"/>
    </row>
    <row r="760" ht="14.25" customHeight="1">
      <c r="A760" s="976"/>
      <c r="B760" s="616"/>
      <c r="C760" s="617"/>
      <c r="D760" s="616"/>
      <c r="E760" s="620"/>
      <c r="F760" s="620"/>
      <c r="H760" s="849"/>
      <c r="I760" s="849"/>
    </row>
    <row r="761" ht="14.25" customHeight="1">
      <c r="A761" s="976"/>
      <c r="B761" s="616"/>
      <c r="C761" s="617"/>
      <c r="D761" s="616"/>
      <c r="E761" s="620"/>
      <c r="F761" s="620"/>
      <c r="H761" s="849"/>
      <c r="I761" s="849"/>
    </row>
    <row r="762" ht="14.25" customHeight="1">
      <c r="A762" s="976"/>
      <c r="B762" s="616"/>
      <c r="C762" s="617"/>
      <c r="D762" s="616"/>
      <c r="E762" s="620"/>
      <c r="F762" s="620"/>
      <c r="H762" s="849"/>
      <c r="I762" s="849"/>
    </row>
    <row r="763" ht="14.25" customHeight="1">
      <c r="A763" s="976"/>
      <c r="B763" s="616"/>
      <c r="C763" s="617"/>
      <c r="D763" s="616"/>
      <c r="E763" s="620"/>
      <c r="F763" s="620"/>
      <c r="H763" s="849"/>
      <c r="I763" s="849"/>
    </row>
    <row r="764" ht="14.25" customHeight="1">
      <c r="A764" s="976"/>
      <c r="B764" s="616"/>
      <c r="C764" s="617"/>
      <c r="D764" s="616"/>
      <c r="E764" s="620"/>
      <c r="F764" s="620"/>
      <c r="H764" s="849"/>
      <c r="I764" s="849"/>
    </row>
    <row r="765" ht="14.25" customHeight="1">
      <c r="A765" s="976"/>
      <c r="B765" s="616"/>
      <c r="C765" s="617"/>
      <c r="D765" s="616"/>
      <c r="E765" s="620"/>
      <c r="F765" s="620"/>
      <c r="H765" s="849"/>
      <c r="I765" s="849"/>
    </row>
    <row r="766" ht="14.25" customHeight="1">
      <c r="A766" s="976"/>
      <c r="B766" s="616"/>
      <c r="C766" s="617"/>
      <c r="D766" s="616"/>
      <c r="E766" s="620"/>
      <c r="F766" s="620"/>
      <c r="H766" s="849"/>
      <c r="I766" s="849"/>
    </row>
    <row r="767" ht="14.25" customHeight="1">
      <c r="A767" s="976"/>
      <c r="B767" s="616"/>
      <c r="C767" s="617"/>
      <c r="D767" s="616"/>
      <c r="E767" s="620"/>
      <c r="F767" s="620"/>
      <c r="H767" s="849"/>
      <c r="I767" s="849"/>
    </row>
    <row r="768" ht="14.25" customHeight="1">
      <c r="A768" s="976"/>
      <c r="B768" s="616"/>
      <c r="C768" s="617"/>
      <c r="D768" s="616"/>
      <c r="E768" s="620"/>
      <c r="F768" s="620"/>
      <c r="H768" s="849"/>
      <c r="I768" s="849"/>
    </row>
    <row r="769" ht="14.25" customHeight="1">
      <c r="A769" s="976"/>
      <c r="B769" s="616"/>
      <c r="C769" s="617"/>
      <c r="D769" s="616"/>
      <c r="E769" s="620"/>
      <c r="F769" s="620"/>
      <c r="H769" s="849"/>
      <c r="I769" s="849"/>
    </row>
    <row r="770" ht="14.25" customHeight="1">
      <c r="A770" s="976"/>
      <c r="B770" s="616"/>
      <c r="C770" s="617"/>
      <c r="D770" s="616"/>
      <c r="E770" s="620"/>
      <c r="F770" s="620"/>
      <c r="H770" s="849"/>
      <c r="I770" s="849"/>
    </row>
    <row r="771" ht="14.25" customHeight="1">
      <c r="A771" s="976"/>
      <c r="B771" s="616"/>
      <c r="C771" s="617"/>
      <c r="D771" s="616"/>
      <c r="E771" s="620"/>
      <c r="F771" s="620"/>
      <c r="H771" s="849"/>
      <c r="I771" s="849"/>
    </row>
    <row r="772" ht="14.25" customHeight="1">
      <c r="A772" s="976"/>
      <c r="B772" s="616"/>
      <c r="C772" s="617"/>
      <c r="D772" s="616"/>
      <c r="E772" s="620"/>
      <c r="F772" s="620"/>
      <c r="H772" s="849"/>
      <c r="I772" s="849"/>
    </row>
    <row r="773" ht="14.25" customHeight="1">
      <c r="A773" s="976"/>
      <c r="B773" s="616"/>
      <c r="C773" s="617"/>
      <c r="D773" s="616"/>
      <c r="E773" s="620"/>
      <c r="F773" s="620"/>
      <c r="H773" s="849"/>
      <c r="I773" s="849"/>
    </row>
    <row r="774" ht="14.25" customHeight="1">
      <c r="A774" s="976"/>
      <c r="B774" s="616"/>
      <c r="C774" s="617"/>
      <c r="D774" s="616"/>
      <c r="E774" s="620"/>
      <c r="F774" s="620"/>
      <c r="H774" s="849"/>
      <c r="I774" s="849"/>
    </row>
    <row r="775" ht="14.25" customHeight="1">
      <c r="A775" s="976"/>
      <c r="B775" s="616"/>
      <c r="C775" s="617"/>
      <c r="D775" s="616"/>
      <c r="E775" s="620"/>
      <c r="F775" s="620"/>
      <c r="H775" s="849"/>
      <c r="I775" s="849"/>
    </row>
    <row r="776" ht="14.25" customHeight="1">
      <c r="A776" s="976"/>
      <c r="B776" s="616"/>
      <c r="C776" s="617"/>
      <c r="D776" s="616"/>
      <c r="E776" s="620"/>
      <c r="F776" s="620"/>
      <c r="H776" s="849"/>
      <c r="I776" s="849"/>
    </row>
    <row r="777" ht="14.25" customHeight="1">
      <c r="A777" s="976"/>
      <c r="B777" s="616"/>
      <c r="C777" s="617"/>
      <c r="D777" s="616"/>
      <c r="E777" s="620"/>
      <c r="F777" s="620"/>
      <c r="H777" s="849"/>
      <c r="I777" s="849"/>
    </row>
    <row r="778" ht="14.25" customHeight="1">
      <c r="A778" s="976"/>
      <c r="B778" s="616"/>
      <c r="C778" s="617"/>
      <c r="D778" s="616"/>
      <c r="E778" s="620"/>
      <c r="F778" s="620"/>
      <c r="H778" s="849"/>
      <c r="I778" s="849"/>
    </row>
    <row r="779" ht="14.25" customHeight="1">
      <c r="A779" s="976"/>
      <c r="B779" s="616"/>
      <c r="C779" s="617"/>
      <c r="D779" s="616"/>
      <c r="E779" s="620"/>
      <c r="F779" s="620"/>
      <c r="H779" s="849"/>
      <c r="I779" s="849"/>
    </row>
    <row r="780" ht="14.25" customHeight="1">
      <c r="A780" s="976"/>
      <c r="B780" s="616"/>
      <c r="C780" s="617"/>
      <c r="D780" s="616"/>
      <c r="E780" s="620"/>
      <c r="F780" s="620"/>
      <c r="H780" s="849"/>
      <c r="I780" s="849"/>
    </row>
    <row r="781" ht="14.25" customHeight="1">
      <c r="A781" s="976"/>
      <c r="B781" s="616"/>
      <c r="C781" s="617"/>
      <c r="D781" s="616"/>
      <c r="E781" s="620"/>
      <c r="F781" s="620"/>
      <c r="H781" s="849"/>
      <c r="I781" s="849"/>
    </row>
    <row r="782" ht="14.25" customHeight="1">
      <c r="A782" s="976"/>
      <c r="B782" s="616"/>
      <c r="C782" s="617"/>
      <c r="D782" s="616"/>
      <c r="E782" s="620"/>
      <c r="F782" s="620"/>
      <c r="H782" s="849"/>
      <c r="I782" s="849"/>
    </row>
    <row r="783" ht="14.25" customHeight="1">
      <c r="A783" s="976"/>
      <c r="B783" s="616"/>
      <c r="C783" s="617"/>
      <c r="D783" s="616"/>
      <c r="E783" s="620"/>
      <c r="F783" s="620"/>
      <c r="H783" s="849"/>
      <c r="I783" s="849"/>
    </row>
    <row r="784" ht="14.25" customHeight="1">
      <c r="A784" s="976"/>
      <c r="B784" s="616"/>
      <c r="C784" s="617"/>
      <c r="D784" s="616"/>
      <c r="E784" s="620"/>
      <c r="F784" s="620"/>
      <c r="H784" s="849"/>
      <c r="I784" s="849"/>
    </row>
    <row r="785" ht="14.25" customHeight="1">
      <c r="A785" s="976"/>
      <c r="B785" s="616"/>
      <c r="C785" s="617"/>
      <c r="D785" s="616"/>
      <c r="E785" s="620"/>
      <c r="F785" s="620"/>
      <c r="H785" s="849"/>
      <c r="I785" s="849"/>
    </row>
    <row r="786" ht="14.25" customHeight="1">
      <c r="A786" s="976"/>
      <c r="B786" s="616"/>
      <c r="C786" s="617"/>
      <c r="D786" s="616"/>
      <c r="E786" s="620"/>
      <c r="F786" s="620"/>
      <c r="H786" s="849"/>
      <c r="I786" s="849"/>
    </row>
    <row r="787" ht="14.25" customHeight="1">
      <c r="A787" s="976"/>
      <c r="B787" s="616"/>
      <c r="C787" s="617"/>
      <c r="D787" s="616"/>
      <c r="E787" s="620"/>
      <c r="F787" s="620"/>
      <c r="H787" s="849"/>
      <c r="I787" s="849"/>
    </row>
    <row r="788" ht="14.25" customHeight="1">
      <c r="A788" s="976"/>
      <c r="B788" s="616"/>
      <c r="C788" s="617"/>
      <c r="D788" s="616"/>
      <c r="E788" s="620"/>
      <c r="F788" s="620"/>
      <c r="H788" s="849"/>
      <c r="I788" s="849"/>
    </row>
    <row r="789" ht="14.25" customHeight="1">
      <c r="A789" s="976"/>
      <c r="B789" s="616"/>
      <c r="C789" s="617"/>
      <c r="D789" s="616"/>
      <c r="E789" s="620"/>
      <c r="F789" s="620"/>
      <c r="H789" s="849"/>
      <c r="I789" s="849"/>
    </row>
    <row r="790" ht="14.25" customHeight="1">
      <c r="A790" s="976"/>
      <c r="B790" s="616"/>
      <c r="C790" s="617"/>
      <c r="D790" s="616"/>
      <c r="E790" s="620"/>
      <c r="F790" s="620"/>
      <c r="H790" s="849"/>
      <c r="I790" s="849"/>
    </row>
    <row r="791" ht="14.25" customHeight="1">
      <c r="A791" s="976"/>
      <c r="B791" s="616"/>
      <c r="C791" s="617"/>
      <c r="D791" s="616"/>
      <c r="E791" s="620"/>
      <c r="F791" s="620"/>
      <c r="H791" s="849"/>
      <c r="I791" s="849"/>
    </row>
    <row r="792" ht="14.25" customHeight="1">
      <c r="A792" s="976"/>
      <c r="B792" s="616"/>
      <c r="C792" s="617"/>
      <c r="D792" s="616"/>
      <c r="E792" s="620"/>
      <c r="F792" s="620"/>
      <c r="H792" s="849"/>
      <c r="I792" s="849"/>
    </row>
    <row r="793" ht="14.25" customHeight="1">
      <c r="A793" s="976"/>
      <c r="B793" s="616"/>
      <c r="C793" s="617"/>
      <c r="D793" s="616"/>
      <c r="E793" s="620"/>
      <c r="F793" s="620"/>
      <c r="H793" s="849"/>
      <c r="I793" s="849"/>
    </row>
    <row r="794" ht="14.25" customHeight="1">
      <c r="A794" s="976"/>
      <c r="B794" s="616"/>
      <c r="C794" s="617"/>
      <c r="D794" s="616"/>
      <c r="E794" s="620"/>
      <c r="F794" s="620"/>
      <c r="H794" s="849"/>
      <c r="I794" s="849"/>
    </row>
    <row r="795" ht="14.25" customHeight="1">
      <c r="A795" s="976"/>
      <c r="B795" s="616"/>
      <c r="C795" s="617"/>
      <c r="D795" s="616"/>
      <c r="E795" s="620"/>
      <c r="F795" s="620"/>
      <c r="H795" s="849"/>
      <c r="I795" s="849"/>
    </row>
    <row r="796" ht="14.25" customHeight="1">
      <c r="A796" s="976"/>
      <c r="B796" s="616"/>
      <c r="C796" s="617"/>
      <c r="D796" s="616"/>
      <c r="E796" s="620"/>
      <c r="F796" s="620"/>
      <c r="H796" s="849"/>
      <c r="I796" s="849"/>
    </row>
    <row r="797" ht="14.25" customHeight="1">
      <c r="A797" s="976"/>
      <c r="B797" s="616"/>
      <c r="C797" s="617"/>
      <c r="D797" s="616"/>
      <c r="E797" s="620"/>
      <c r="F797" s="620"/>
      <c r="H797" s="849"/>
      <c r="I797" s="849"/>
    </row>
    <row r="798" ht="14.25" customHeight="1">
      <c r="A798" s="976"/>
      <c r="B798" s="616"/>
      <c r="C798" s="617"/>
      <c r="D798" s="616"/>
      <c r="E798" s="620"/>
      <c r="F798" s="620"/>
      <c r="H798" s="849"/>
      <c r="I798" s="849"/>
    </row>
    <row r="799" ht="14.25" customHeight="1">
      <c r="A799" s="976"/>
      <c r="B799" s="616"/>
      <c r="C799" s="617"/>
      <c r="D799" s="616"/>
      <c r="E799" s="620"/>
      <c r="F799" s="620"/>
      <c r="H799" s="849"/>
      <c r="I799" s="849"/>
    </row>
    <row r="800" ht="14.25" customHeight="1">
      <c r="A800" s="976"/>
      <c r="B800" s="616"/>
      <c r="C800" s="617"/>
      <c r="D800" s="616"/>
      <c r="E800" s="620"/>
      <c r="F800" s="620"/>
      <c r="H800" s="849"/>
      <c r="I800" s="849"/>
    </row>
    <row r="801" ht="14.25" customHeight="1">
      <c r="A801" s="976"/>
      <c r="B801" s="616"/>
      <c r="C801" s="617"/>
      <c r="D801" s="616"/>
      <c r="E801" s="620"/>
      <c r="F801" s="620"/>
      <c r="H801" s="849"/>
      <c r="I801" s="849"/>
    </row>
    <row r="802" ht="14.25" customHeight="1">
      <c r="A802" s="976"/>
      <c r="B802" s="616"/>
      <c r="C802" s="617"/>
      <c r="D802" s="616"/>
      <c r="E802" s="620"/>
      <c r="F802" s="620"/>
      <c r="H802" s="849"/>
      <c r="I802" s="849"/>
    </row>
    <row r="803" ht="14.25" customHeight="1">
      <c r="A803" s="976"/>
      <c r="B803" s="616"/>
      <c r="C803" s="617"/>
      <c r="D803" s="616"/>
      <c r="E803" s="620"/>
      <c r="F803" s="620"/>
      <c r="H803" s="849"/>
      <c r="I803" s="849"/>
    </row>
    <row r="804" ht="14.25" customHeight="1">
      <c r="A804" s="976"/>
      <c r="B804" s="616"/>
      <c r="C804" s="617"/>
      <c r="D804" s="616"/>
      <c r="E804" s="620"/>
      <c r="F804" s="620"/>
      <c r="H804" s="849"/>
      <c r="I804" s="849"/>
    </row>
    <row r="805" ht="14.25" customHeight="1">
      <c r="A805" s="976"/>
      <c r="B805" s="616"/>
      <c r="C805" s="617"/>
      <c r="D805" s="616"/>
      <c r="E805" s="620"/>
      <c r="F805" s="620"/>
      <c r="H805" s="849"/>
      <c r="I805" s="849"/>
    </row>
    <row r="806" ht="14.25" customHeight="1">
      <c r="A806" s="976"/>
      <c r="B806" s="616"/>
      <c r="C806" s="617"/>
      <c r="D806" s="616"/>
      <c r="E806" s="620"/>
      <c r="F806" s="620"/>
      <c r="H806" s="849"/>
      <c r="I806" s="849"/>
    </row>
    <row r="807" ht="14.25" customHeight="1">
      <c r="A807" s="976"/>
      <c r="B807" s="616"/>
      <c r="C807" s="617"/>
      <c r="D807" s="616"/>
      <c r="E807" s="620"/>
      <c r="F807" s="620"/>
      <c r="H807" s="849"/>
      <c r="I807" s="849"/>
    </row>
    <row r="808" ht="14.25" customHeight="1">
      <c r="A808" s="976"/>
      <c r="B808" s="616"/>
      <c r="C808" s="617"/>
      <c r="D808" s="616"/>
      <c r="E808" s="620"/>
      <c r="F808" s="620"/>
      <c r="H808" s="849"/>
      <c r="I808" s="849"/>
    </row>
    <row r="809" ht="14.25" customHeight="1">
      <c r="A809" s="976"/>
      <c r="B809" s="616"/>
      <c r="C809" s="617"/>
      <c r="D809" s="616"/>
      <c r="E809" s="620"/>
      <c r="F809" s="620"/>
      <c r="H809" s="849"/>
      <c r="I809" s="849"/>
    </row>
    <row r="810" ht="14.25" customHeight="1">
      <c r="A810" s="976"/>
      <c r="B810" s="616"/>
      <c r="C810" s="617"/>
      <c r="D810" s="616"/>
      <c r="E810" s="620"/>
      <c r="F810" s="620"/>
      <c r="H810" s="849"/>
      <c r="I810" s="849"/>
    </row>
    <row r="811" ht="14.25" customHeight="1">
      <c r="A811" s="976"/>
      <c r="B811" s="616"/>
      <c r="C811" s="617"/>
      <c r="D811" s="616"/>
      <c r="E811" s="620"/>
      <c r="F811" s="620"/>
      <c r="H811" s="849"/>
      <c r="I811" s="849"/>
    </row>
    <row r="812" ht="14.25" customHeight="1">
      <c r="A812" s="976"/>
      <c r="B812" s="616"/>
      <c r="C812" s="617"/>
      <c r="D812" s="616"/>
      <c r="E812" s="620"/>
      <c r="F812" s="620"/>
      <c r="H812" s="849"/>
      <c r="I812" s="849"/>
    </row>
    <row r="813" ht="14.25" customHeight="1">
      <c r="A813" s="976"/>
      <c r="B813" s="616"/>
      <c r="C813" s="617"/>
      <c r="D813" s="616"/>
      <c r="E813" s="620"/>
      <c r="F813" s="620"/>
      <c r="H813" s="849"/>
      <c r="I813" s="849"/>
    </row>
    <row r="814" ht="14.25" customHeight="1">
      <c r="A814" s="976"/>
      <c r="B814" s="616"/>
      <c r="C814" s="617"/>
      <c r="D814" s="616"/>
      <c r="E814" s="620"/>
      <c r="F814" s="620"/>
      <c r="H814" s="849"/>
      <c r="I814" s="849"/>
    </row>
    <row r="815" ht="14.25" customHeight="1">
      <c r="A815" s="976"/>
      <c r="B815" s="616"/>
      <c r="C815" s="617"/>
      <c r="D815" s="616"/>
      <c r="E815" s="620"/>
      <c r="F815" s="620"/>
      <c r="H815" s="849"/>
      <c r="I815" s="849"/>
    </row>
    <row r="816" ht="14.25" customHeight="1">
      <c r="A816" s="976"/>
      <c r="B816" s="616"/>
      <c r="C816" s="617"/>
      <c r="D816" s="616"/>
      <c r="E816" s="620"/>
      <c r="F816" s="620"/>
      <c r="H816" s="849"/>
      <c r="I816" s="849"/>
    </row>
    <row r="817" ht="14.25" customHeight="1">
      <c r="A817" s="976"/>
      <c r="B817" s="616"/>
      <c r="C817" s="617"/>
      <c r="D817" s="616"/>
      <c r="E817" s="620"/>
      <c r="F817" s="620"/>
      <c r="H817" s="849"/>
      <c r="I817" s="849"/>
    </row>
    <row r="818" ht="14.25" customHeight="1">
      <c r="A818" s="976"/>
      <c r="B818" s="616"/>
      <c r="C818" s="617"/>
      <c r="D818" s="616"/>
      <c r="E818" s="620"/>
      <c r="F818" s="620"/>
      <c r="H818" s="849"/>
      <c r="I818" s="849"/>
    </row>
    <row r="819" ht="14.25" customHeight="1">
      <c r="A819" s="976"/>
      <c r="B819" s="616"/>
      <c r="C819" s="617"/>
      <c r="D819" s="616"/>
      <c r="E819" s="620"/>
      <c r="F819" s="620"/>
      <c r="H819" s="849"/>
      <c r="I819" s="849"/>
    </row>
    <row r="820" ht="14.25" customHeight="1">
      <c r="A820" s="976"/>
      <c r="B820" s="616"/>
      <c r="C820" s="617"/>
      <c r="D820" s="616"/>
      <c r="E820" s="620"/>
      <c r="F820" s="620"/>
      <c r="H820" s="849"/>
      <c r="I820" s="849"/>
    </row>
    <row r="821" ht="14.25" customHeight="1">
      <c r="A821" s="976"/>
      <c r="B821" s="616"/>
      <c r="C821" s="617"/>
      <c r="D821" s="616"/>
      <c r="E821" s="620"/>
      <c r="F821" s="620"/>
      <c r="H821" s="849"/>
      <c r="I821" s="849"/>
    </row>
    <row r="822" ht="14.25" customHeight="1">
      <c r="A822" s="976"/>
      <c r="B822" s="616"/>
      <c r="C822" s="617"/>
      <c r="D822" s="616"/>
      <c r="E822" s="620"/>
      <c r="F822" s="620"/>
      <c r="H822" s="849"/>
      <c r="I822" s="849"/>
    </row>
    <row r="823" ht="14.25" customHeight="1">
      <c r="A823" s="976"/>
      <c r="B823" s="616"/>
      <c r="C823" s="617"/>
      <c r="D823" s="616"/>
      <c r="E823" s="620"/>
      <c r="F823" s="620"/>
      <c r="H823" s="849"/>
      <c r="I823" s="849"/>
    </row>
    <row r="824" ht="14.25" customHeight="1">
      <c r="A824" s="976"/>
      <c r="B824" s="616"/>
      <c r="C824" s="617"/>
      <c r="D824" s="616"/>
      <c r="E824" s="620"/>
      <c r="F824" s="620"/>
      <c r="H824" s="849"/>
      <c r="I824" s="849"/>
    </row>
    <row r="825" ht="14.25" customHeight="1">
      <c r="A825" s="976"/>
      <c r="B825" s="616"/>
      <c r="C825" s="617"/>
      <c r="D825" s="616"/>
      <c r="E825" s="620"/>
      <c r="F825" s="620"/>
      <c r="H825" s="849"/>
      <c r="I825" s="849"/>
    </row>
    <row r="826" ht="14.25" customHeight="1">
      <c r="A826" s="976"/>
      <c r="B826" s="616"/>
      <c r="C826" s="617"/>
      <c r="D826" s="616"/>
      <c r="E826" s="620"/>
      <c r="F826" s="620"/>
      <c r="H826" s="849"/>
      <c r="I826" s="849"/>
    </row>
    <row r="827" ht="14.25" customHeight="1">
      <c r="A827" s="976"/>
      <c r="B827" s="616"/>
      <c r="C827" s="617"/>
      <c r="D827" s="616"/>
      <c r="E827" s="620"/>
      <c r="F827" s="620"/>
      <c r="H827" s="849"/>
      <c r="I827" s="849"/>
    </row>
    <row r="828" ht="14.25" customHeight="1">
      <c r="A828" s="976"/>
      <c r="B828" s="616"/>
      <c r="C828" s="617"/>
      <c r="D828" s="616"/>
      <c r="E828" s="620"/>
      <c r="F828" s="620"/>
      <c r="H828" s="849"/>
      <c r="I828" s="849"/>
    </row>
    <row r="829" ht="14.25" customHeight="1">
      <c r="A829" s="976"/>
      <c r="B829" s="616"/>
      <c r="C829" s="617"/>
      <c r="D829" s="616"/>
      <c r="E829" s="620"/>
      <c r="F829" s="620"/>
      <c r="H829" s="849"/>
      <c r="I829" s="849"/>
    </row>
    <row r="830" ht="14.25" customHeight="1">
      <c r="A830" s="976"/>
      <c r="B830" s="616"/>
      <c r="C830" s="617"/>
      <c r="D830" s="616"/>
      <c r="E830" s="620"/>
      <c r="F830" s="620"/>
      <c r="H830" s="849"/>
      <c r="I830" s="849"/>
    </row>
    <row r="831" ht="14.25" customHeight="1">
      <c r="A831" s="976"/>
      <c r="B831" s="616"/>
      <c r="C831" s="617"/>
      <c r="D831" s="616"/>
      <c r="E831" s="620"/>
      <c r="F831" s="620"/>
      <c r="H831" s="849"/>
      <c r="I831" s="849"/>
    </row>
    <row r="832" ht="14.25" customHeight="1">
      <c r="A832" s="976"/>
      <c r="B832" s="616"/>
      <c r="C832" s="617"/>
      <c r="D832" s="616"/>
      <c r="E832" s="620"/>
      <c r="F832" s="620"/>
      <c r="H832" s="849"/>
      <c r="I832" s="849"/>
    </row>
    <row r="833" ht="14.25" customHeight="1">
      <c r="A833" s="976"/>
      <c r="B833" s="616"/>
      <c r="C833" s="617"/>
      <c r="D833" s="616"/>
      <c r="E833" s="620"/>
      <c r="F833" s="620"/>
      <c r="H833" s="849"/>
      <c r="I833" s="849"/>
    </row>
    <row r="834" ht="14.25" customHeight="1">
      <c r="A834" s="976"/>
      <c r="B834" s="616"/>
      <c r="C834" s="617"/>
      <c r="D834" s="616"/>
      <c r="E834" s="620"/>
      <c r="F834" s="620"/>
      <c r="H834" s="849"/>
      <c r="I834" s="849"/>
    </row>
    <row r="835" ht="14.25" customHeight="1">
      <c r="A835" s="976"/>
      <c r="B835" s="616"/>
      <c r="C835" s="617"/>
      <c r="D835" s="616"/>
      <c r="E835" s="620"/>
      <c r="F835" s="620"/>
      <c r="H835" s="849"/>
      <c r="I835" s="849"/>
    </row>
    <row r="836" ht="14.25" customHeight="1">
      <c r="A836" s="976"/>
      <c r="B836" s="616"/>
      <c r="C836" s="617"/>
      <c r="D836" s="616"/>
      <c r="E836" s="620"/>
      <c r="F836" s="620"/>
      <c r="H836" s="849"/>
      <c r="I836" s="849"/>
    </row>
    <row r="837" ht="14.25" customHeight="1">
      <c r="A837" s="976"/>
      <c r="B837" s="616"/>
      <c r="C837" s="617"/>
      <c r="D837" s="616"/>
      <c r="E837" s="620"/>
      <c r="F837" s="620"/>
      <c r="H837" s="849"/>
      <c r="I837" s="849"/>
    </row>
    <row r="838" ht="14.25" customHeight="1">
      <c r="A838" s="976"/>
      <c r="B838" s="616"/>
      <c r="C838" s="617"/>
      <c r="D838" s="616"/>
      <c r="E838" s="620"/>
      <c r="F838" s="620"/>
      <c r="H838" s="849"/>
      <c r="I838" s="849"/>
    </row>
    <row r="839" ht="14.25" customHeight="1">
      <c r="A839" s="976"/>
      <c r="B839" s="616"/>
      <c r="C839" s="617"/>
      <c r="D839" s="616"/>
      <c r="E839" s="620"/>
      <c r="F839" s="620"/>
      <c r="H839" s="849"/>
      <c r="I839" s="849"/>
    </row>
    <row r="840" ht="14.25" customHeight="1">
      <c r="A840" s="976"/>
      <c r="B840" s="616"/>
      <c r="C840" s="617"/>
      <c r="D840" s="616"/>
      <c r="E840" s="620"/>
      <c r="F840" s="620"/>
      <c r="H840" s="849"/>
      <c r="I840" s="849"/>
    </row>
    <row r="841" ht="14.25" customHeight="1">
      <c r="A841" s="976"/>
      <c r="B841" s="616"/>
      <c r="C841" s="617"/>
      <c r="D841" s="616"/>
      <c r="E841" s="620"/>
      <c r="F841" s="620"/>
      <c r="H841" s="849"/>
      <c r="I841" s="849"/>
    </row>
    <row r="842" ht="14.25" customHeight="1">
      <c r="A842" s="976"/>
      <c r="B842" s="616"/>
      <c r="C842" s="617"/>
      <c r="D842" s="616"/>
      <c r="E842" s="620"/>
      <c r="F842" s="620"/>
      <c r="H842" s="849"/>
      <c r="I842" s="849"/>
    </row>
    <row r="843" ht="14.25" customHeight="1">
      <c r="A843" s="976"/>
      <c r="B843" s="616"/>
      <c r="C843" s="617"/>
      <c r="D843" s="616"/>
      <c r="E843" s="620"/>
      <c r="F843" s="620"/>
      <c r="H843" s="849"/>
      <c r="I843" s="849"/>
    </row>
    <row r="844" ht="14.25" customHeight="1">
      <c r="A844" s="976"/>
      <c r="B844" s="616"/>
      <c r="C844" s="617"/>
      <c r="D844" s="616"/>
      <c r="E844" s="620"/>
      <c r="F844" s="620"/>
      <c r="H844" s="849"/>
      <c r="I844" s="849"/>
    </row>
    <row r="845" ht="14.25" customHeight="1">
      <c r="A845" s="976"/>
      <c r="B845" s="616"/>
      <c r="C845" s="617"/>
      <c r="D845" s="616"/>
      <c r="E845" s="620"/>
      <c r="F845" s="620"/>
      <c r="H845" s="849"/>
      <c r="I845" s="849"/>
    </row>
    <row r="846" ht="14.25" customHeight="1">
      <c r="A846" s="976"/>
      <c r="B846" s="616"/>
      <c r="C846" s="617"/>
      <c r="D846" s="616"/>
      <c r="E846" s="620"/>
      <c r="F846" s="620"/>
      <c r="H846" s="849"/>
      <c r="I846" s="849"/>
    </row>
    <row r="847" ht="14.25" customHeight="1">
      <c r="A847" s="976"/>
      <c r="B847" s="616"/>
      <c r="C847" s="617"/>
      <c r="D847" s="616"/>
      <c r="E847" s="620"/>
      <c r="F847" s="620"/>
      <c r="H847" s="849"/>
      <c r="I847" s="849"/>
    </row>
    <row r="848" ht="14.25" customHeight="1">
      <c r="A848" s="976"/>
      <c r="B848" s="616"/>
      <c r="C848" s="617"/>
      <c r="D848" s="616"/>
      <c r="E848" s="620"/>
      <c r="F848" s="620"/>
      <c r="H848" s="849"/>
      <c r="I848" s="849"/>
    </row>
    <row r="849" ht="14.25" customHeight="1">
      <c r="A849" s="976"/>
      <c r="B849" s="616"/>
      <c r="C849" s="617"/>
      <c r="D849" s="616"/>
      <c r="E849" s="620"/>
      <c r="F849" s="620"/>
      <c r="H849" s="849"/>
      <c r="I849" s="849"/>
    </row>
    <row r="850" ht="14.25" customHeight="1">
      <c r="A850" s="976"/>
      <c r="B850" s="616"/>
      <c r="C850" s="617"/>
      <c r="D850" s="616"/>
      <c r="E850" s="620"/>
      <c r="F850" s="620"/>
      <c r="H850" s="849"/>
      <c r="I850" s="849"/>
    </row>
    <row r="851" ht="14.25" customHeight="1">
      <c r="A851" s="976"/>
      <c r="B851" s="616"/>
      <c r="C851" s="617"/>
      <c r="D851" s="616"/>
      <c r="E851" s="620"/>
      <c r="F851" s="620"/>
      <c r="H851" s="849"/>
      <c r="I851" s="849"/>
    </row>
    <row r="852" ht="14.25" customHeight="1">
      <c r="A852" s="976"/>
      <c r="B852" s="616"/>
      <c r="C852" s="617"/>
      <c r="D852" s="616"/>
      <c r="E852" s="620"/>
      <c r="F852" s="620"/>
      <c r="H852" s="849"/>
      <c r="I852" s="849"/>
    </row>
    <row r="853" ht="14.25" customHeight="1">
      <c r="A853" s="976"/>
      <c r="B853" s="616"/>
      <c r="C853" s="617"/>
      <c r="D853" s="616"/>
      <c r="E853" s="620"/>
      <c r="F853" s="620"/>
      <c r="H853" s="849"/>
      <c r="I853" s="849"/>
    </row>
    <row r="854" ht="14.25" customHeight="1">
      <c r="A854" s="976"/>
      <c r="B854" s="616"/>
      <c r="C854" s="617"/>
      <c r="D854" s="616"/>
      <c r="E854" s="620"/>
      <c r="F854" s="620"/>
      <c r="H854" s="849"/>
      <c r="I854" s="849"/>
    </row>
    <row r="855" ht="14.25" customHeight="1">
      <c r="A855" s="976"/>
      <c r="B855" s="616"/>
      <c r="C855" s="617"/>
      <c r="D855" s="616"/>
      <c r="E855" s="620"/>
      <c r="F855" s="620"/>
      <c r="H855" s="849"/>
      <c r="I855" s="849"/>
    </row>
    <row r="856" ht="14.25" customHeight="1">
      <c r="A856" s="976"/>
      <c r="B856" s="616"/>
      <c r="C856" s="617"/>
      <c r="D856" s="616"/>
      <c r="E856" s="620"/>
      <c r="F856" s="620"/>
      <c r="H856" s="849"/>
      <c r="I856" s="849"/>
    </row>
    <row r="857" ht="14.25" customHeight="1">
      <c r="A857" s="976"/>
      <c r="B857" s="616"/>
      <c r="C857" s="617"/>
      <c r="D857" s="616"/>
      <c r="E857" s="620"/>
      <c r="F857" s="620"/>
      <c r="H857" s="849"/>
      <c r="I857" s="849"/>
    </row>
    <row r="858" ht="14.25" customHeight="1">
      <c r="A858" s="976"/>
      <c r="B858" s="616"/>
      <c r="C858" s="617"/>
      <c r="D858" s="616"/>
      <c r="E858" s="620"/>
      <c r="F858" s="620"/>
      <c r="H858" s="849"/>
      <c r="I858" s="849"/>
    </row>
    <row r="859" ht="14.25" customHeight="1">
      <c r="A859" s="976"/>
      <c r="B859" s="616"/>
      <c r="C859" s="617"/>
      <c r="D859" s="616"/>
      <c r="E859" s="620"/>
      <c r="F859" s="620"/>
      <c r="H859" s="849"/>
      <c r="I859" s="849"/>
    </row>
    <row r="860" ht="14.25" customHeight="1">
      <c r="A860" s="976"/>
      <c r="B860" s="616"/>
      <c r="C860" s="617"/>
      <c r="D860" s="616"/>
      <c r="E860" s="620"/>
      <c r="F860" s="620"/>
      <c r="H860" s="849"/>
      <c r="I860" s="849"/>
    </row>
    <row r="861" ht="14.25" customHeight="1">
      <c r="A861" s="976"/>
      <c r="B861" s="616"/>
      <c r="C861" s="617"/>
      <c r="D861" s="616"/>
      <c r="E861" s="620"/>
      <c r="F861" s="620"/>
      <c r="H861" s="849"/>
      <c r="I861" s="849"/>
    </row>
    <row r="862" ht="14.25" customHeight="1">
      <c r="A862" s="976"/>
      <c r="B862" s="616"/>
      <c r="C862" s="617"/>
      <c r="D862" s="616"/>
      <c r="E862" s="620"/>
      <c r="F862" s="620"/>
      <c r="H862" s="849"/>
      <c r="I862" s="849"/>
    </row>
    <row r="863" ht="14.25" customHeight="1">
      <c r="A863" s="976"/>
      <c r="B863" s="616"/>
      <c r="C863" s="617"/>
      <c r="D863" s="616"/>
      <c r="E863" s="620"/>
      <c r="F863" s="620"/>
      <c r="H863" s="849"/>
      <c r="I863" s="849"/>
    </row>
    <row r="864" ht="14.25" customHeight="1">
      <c r="A864" s="976"/>
      <c r="B864" s="616"/>
      <c r="C864" s="617"/>
      <c r="D864" s="616"/>
      <c r="E864" s="620"/>
      <c r="F864" s="620"/>
      <c r="H864" s="849"/>
      <c r="I864" s="849"/>
    </row>
    <row r="865" ht="14.25" customHeight="1">
      <c r="A865" s="976"/>
      <c r="B865" s="616"/>
      <c r="C865" s="617"/>
      <c r="D865" s="616"/>
      <c r="E865" s="620"/>
      <c r="F865" s="620"/>
      <c r="H865" s="849"/>
      <c r="I865" s="849"/>
    </row>
    <row r="866" ht="14.25" customHeight="1">
      <c r="A866" s="976"/>
      <c r="B866" s="616"/>
      <c r="C866" s="617"/>
      <c r="D866" s="616"/>
      <c r="E866" s="620"/>
      <c r="F866" s="620"/>
      <c r="H866" s="849"/>
      <c r="I866" s="849"/>
    </row>
    <row r="867" ht="14.25" customHeight="1">
      <c r="A867" s="976"/>
      <c r="B867" s="616"/>
      <c r="C867" s="617"/>
      <c r="D867" s="616"/>
      <c r="E867" s="620"/>
      <c r="F867" s="620"/>
      <c r="H867" s="849"/>
      <c r="I867" s="849"/>
    </row>
    <row r="868" ht="14.25" customHeight="1">
      <c r="A868" s="976"/>
      <c r="B868" s="616"/>
      <c r="C868" s="617"/>
      <c r="D868" s="616"/>
      <c r="E868" s="620"/>
      <c r="F868" s="620"/>
      <c r="H868" s="849"/>
      <c r="I868" s="849"/>
    </row>
    <row r="869" ht="14.25" customHeight="1">
      <c r="A869" s="976"/>
      <c r="B869" s="616"/>
      <c r="C869" s="617"/>
      <c r="D869" s="616"/>
      <c r="E869" s="620"/>
      <c r="F869" s="620"/>
      <c r="H869" s="849"/>
      <c r="I869" s="849"/>
    </row>
    <row r="870" ht="14.25" customHeight="1">
      <c r="A870" s="976"/>
      <c r="B870" s="616"/>
      <c r="C870" s="617"/>
      <c r="D870" s="616"/>
      <c r="E870" s="620"/>
      <c r="F870" s="620"/>
      <c r="H870" s="849"/>
      <c r="I870" s="849"/>
    </row>
    <row r="871" ht="14.25" customHeight="1">
      <c r="A871" s="976"/>
      <c r="B871" s="616"/>
      <c r="C871" s="617"/>
      <c r="D871" s="616"/>
      <c r="E871" s="620"/>
      <c r="F871" s="620"/>
      <c r="H871" s="849"/>
      <c r="I871" s="849"/>
    </row>
    <row r="872" ht="14.25" customHeight="1">
      <c r="A872" s="976"/>
      <c r="B872" s="616"/>
      <c r="C872" s="617"/>
      <c r="D872" s="616"/>
      <c r="E872" s="620"/>
      <c r="F872" s="620"/>
      <c r="H872" s="849"/>
      <c r="I872" s="849"/>
    </row>
    <row r="873" ht="14.25" customHeight="1">
      <c r="A873" s="976"/>
      <c r="B873" s="616"/>
      <c r="C873" s="617"/>
      <c r="D873" s="616"/>
      <c r="E873" s="620"/>
      <c r="F873" s="620"/>
      <c r="H873" s="849"/>
      <c r="I873" s="849"/>
    </row>
    <row r="874" ht="14.25" customHeight="1">
      <c r="A874" s="976"/>
      <c r="B874" s="616"/>
      <c r="C874" s="617"/>
      <c r="D874" s="616"/>
      <c r="E874" s="620"/>
      <c r="F874" s="620"/>
      <c r="H874" s="849"/>
      <c r="I874" s="849"/>
    </row>
    <row r="875" ht="14.25" customHeight="1">
      <c r="A875" s="976"/>
      <c r="B875" s="616"/>
      <c r="C875" s="617"/>
      <c r="D875" s="616"/>
      <c r="E875" s="620"/>
      <c r="F875" s="620"/>
      <c r="H875" s="849"/>
      <c r="I875" s="849"/>
    </row>
    <row r="876" ht="14.25" customHeight="1">
      <c r="A876" s="976"/>
      <c r="B876" s="616"/>
      <c r="C876" s="617"/>
      <c r="D876" s="616"/>
      <c r="E876" s="620"/>
      <c r="F876" s="620"/>
      <c r="H876" s="849"/>
      <c r="I876" s="849"/>
    </row>
    <row r="877" ht="14.25" customHeight="1">
      <c r="A877" s="976"/>
      <c r="B877" s="616"/>
      <c r="C877" s="617"/>
      <c r="D877" s="616"/>
      <c r="E877" s="620"/>
      <c r="F877" s="620"/>
      <c r="H877" s="849"/>
      <c r="I877" s="849"/>
    </row>
    <row r="878" ht="14.25" customHeight="1">
      <c r="A878" s="976"/>
      <c r="B878" s="616"/>
      <c r="C878" s="617"/>
      <c r="D878" s="616"/>
      <c r="E878" s="620"/>
      <c r="F878" s="620"/>
      <c r="H878" s="849"/>
      <c r="I878" s="849"/>
    </row>
    <row r="879" ht="14.25" customHeight="1">
      <c r="A879" s="976"/>
      <c r="B879" s="616"/>
      <c r="C879" s="617"/>
      <c r="D879" s="616"/>
      <c r="E879" s="620"/>
      <c r="F879" s="620"/>
      <c r="H879" s="849"/>
      <c r="I879" s="849"/>
    </row>
    <row r="880" ht="14.25" customHeight="1">
      <c r="A880" s="976"/>
      <c r="B880" s="616"/>
      <c r="C880" s="617"/>
      <c r="D880" s="616"/>
      <c r="E880" s="620"/>
      <c r="F880" s="620"/>
      <c r="H880" s="849"/>
      <c r="I880" s="849"/>
    </row>
    <row r="881" ht="14.25" customHeight="1">
      <c r="A881" s="976"/>
      <c r="B881" s="616"/>
      <c r="C881" s="617"/>
      <c r="D881" s="616"/>
      <c r="E881" s="620"/>
      <c r="F881" s="620"/>
      <c r="H881" s="849"/>
      <c r="I881" s="849"/>
    </row>
    <row r="882" ht="14.25" customHeight="1">
      <c r="A882" s="976"/>
      <c r="B882" s="616"/>
      <c r="C882" s="617"/>
      <c r="D882" s="616"/>
      <c r="E882" s="620"/>
      <c r="F882" s="620"/>
      <c r="H882" s="849"/>
      <c r="I882" s="849"/>
    </row>
    <row r="883" ht="14.25" customHeight="1">
      <c r="A883" s="976"/>
      <c r="B883" s="616"/>
      <c r="C883" s="617"/>
      <c r="D883" s="616"/>
      <c r="E883" s="620"/>
      <c r="F883" s="620"/>
      <c r="H883" s="849"/>
      <c r="I883" s="849"/>
    </row>
    <row r="884" ht="14.25" customHeight="1">
      <c r="A884" s="976"/>
      <c r="B884" s="616"/>
      <c r="C884" s="617"/>
      <c r="D884" s="616"/>
      <c r="E884" s="620"/>
      <c r="F884" s="620"/>
      <c r="H884" s="849"/>
      <c r="I884" s="849"/>
    </row>
    <row r="885" ht="14.25" customHeight="1">
      <c r="A885" s="976"/>
      <c r="B885" s="616"/>
      <c r="C885" s="617"/>
      <c r="D885" s="616"/>
      <c r="E885" s="620"/>
      <c r="F885" s="620"/>
      <c r="H885" s="849"/>
      <c r="I885" s="849"/>
    </row>
    <row r="886" ht="14.25" customHeight="1">
      <c r="A886" s="976"/>
      <c r="B886" s="616"/>
      <c r="C886" s="617"/>
      <c r="D886" s="616"/>
      <c r="E886" s="620"/>
      <c r="F886" s="620"/>
      <c r="H886" s="849"/>
      <c r="I886" s="849"/>
    </row>
    <row r="887" ht="14.25" customHeight="1">
      <c r="A887" s="976"/>
      <c r="B887" s="616"/>
      <c r="C887" s="617"/>
      <c r="D887" s="616"/>
      <c r="E887" s="620"/>
      <c r="F887" s="620"/>
      <c r="H887" s="849"/>
      <c r="I887" s="849"/>
    </row>
    <row r="888" ht="14.25" customHeight="1">
      <c r="A888" s="976"/>
      <c r="B888" s="616"/>
      <c r="C888" s="617"/>
      <c r="D888" s="616"/>
      <c r="E888" s="620"/>
      <c r="F888" s="620"/>
      <c r="H888" s="849"/>
      <c r="I888" s="849"/>
    </row>
    <row r="889" ht="14.25" customHeight="1">
      <c r="A889" s="976"/>
      <c r="B889" s="616"/>
      <c r="C889" s="617"/>
      <c r="D889" s="616"/>
      <c r="E889" s="620"/>
      <c r="F889" s="620"/>
      <c r="H889" s="849"/>
      <c r="I889" s="849"/>
    </row>
    <row r="890" ht="14.25" customHeight="1">
      <c r="A890" s="976"/>
      <c r="B890" s="616"/>
      <c r="C890" s="617"/>
      <c r="D890" s="616"/>
      <c r="E890" s="620"/>
      <c r="F890" s="620"/>
      <c r="H890" s="849"/>
      <c r="I890" s="849"/>
    </row>
    <row r="891" ht="14.25" customHeight="1">
      <c r="A891" s="976"/>
      <c r="B891" s="616"/>
      <c r="C891" s="617"/>
      <c r="D891" s="616"/>
      <c r="E891" s="620"/>
      <c r="F891" s="620"/>
      <c r="H891" s="849"/>
      <c r="I891" s="849"/>
    </row>
    <row r="892" ht="14.25" customHeight="1">
      <c r="A892" s="976"/>
      <c r="B892" s="616"/>
      <c r="C892" s="617"/>
      <c r="D892" s="616"/>
      <c r="E892" s="620"/>
      <c r="F892" s="620"/>
      <c r="H892" s="849"/>
      <c r="I892" s="849"/>
    </row>
    <row r="893" ht="14.25" customHeight="1">
      <c r="A893" s="976"/>
      <c r="B893" s="616"/>
      <c r="C893" s="617"/>
      <c r="D893" s="616"/>
      <c r="E893" s="620"/>
      <c r="F893" s="620"/>
      <c r="H893" s="849"/>
      <c r="I893" s="849"/>
    </row>
    <row r="894" ht="14.25" customHeight="1">
      <c r="A894" s="976"/>
      <c r="B894" s="616"/>
      <c r="C894" s="617"/>
      <c r="D894" s="616"/>
      <c r="E894" s="620"/>
      <c r="F894" s="620"/>
      <c r="H894" s="849"/>
      <c r="I894" s="849"/>
    </row>
    <row r="895" ht="14.25" customHeight="1">
      <c r="A895" s="976"/>
      <c r="B895" s="616"/>
      <c r="C895" s="617"/>
      <c r="D895" s="616"/>
      <c r="E895" s="620"/>
      <c r="F895" s="620"/>
      <c r="H895" s="849"/>
      <c r="I895" s="849"/>
    </row>
    <row r="896" ht="14.25" customHeight="1">
      <c r="A896" s="976"/>
      <c r="B896" s="616"/>
      <c r="C896" s="617"/>
      <c r="D896" s="616"/>
      <c r="E896" s="620"/>
      <c r="F896" s="620"/>
      <c r="H896" s="849"/>
      <c r="I896" s="849"/>
    </row>
    <row r="897" ht="14.25" customHeight="1">
      <c r="A897" s="976"/>
      <c r="B897" s="616"/>
      <c r="C897" s="617"/>
      <c r="D897" s="616"/>
      <c r="E897" s="620"/>
      <c r="F897" s="620"/>
      <c r="H897" s="849"/>
      <c r="I897" s="849"/>
    </row>
    <row r="898" ht="14.25" customHeight="1">
      <c r="A898" s="976"/>
      <c r="B898" s="616"/>
      <c r="C898" s="617"/>
      <c r="D898" s="616"/>
      <c r="E898" s="620"/>
      <c r="F898" s="620"/>
      <c r="H898" s="849"/>
      <c r="I898" s="849"/>
    </row>
    <row r="899" ht="14.25" customHeight="1">
      <c r="A899" s="976"/>
      <c r="B899" s="616"/>
      <c r="C899" s="617"/>
      <c r="D899" s="616"/>
      <c r="E899" s="620"/>
      <c r="F899" s="620"/>
      <c r="H899" s="849"/>
      <c r="I899" s="849"/>
    </row>
    <row r="900" ht="14.25" customHeight="1">
      <c r="A900" s="976"/>
      <c r="B900" s="616"/>
      <c r="C900" s="617"/>
      <c r="D900" s="616"/>
      <c r="E900" s="620"/>
      <c r="F900" s="620"/>
      <c r="H900" s="849"/>
      <c r="I900" s="849"/>
    </row>
    <row r="901" ht="14.25" customHeight="1">
      <c r="A901" s="976"/>
      <c r="B901" s="616"/>
      <c r="C901" s="617"/>
      <c r="D901" s="616"/>
      <c r="E901" s="620"/>
      <c r="F901" s="620"/>
      <c r="H901" s="849"/>
      <c r="I901" s="849"/>
    </row>
    <row r="902" ht="14.25" customHeight="1">
      <c r="A902" s="976"/>
      <c r="B902" s="616"/>
      <c r="C902" s="617"/>
      <c r="D902" s="616"/>
      <c r="E902" s="620"/>
      <c r="F902" s="620"/>
      <c r="H902" s="849"/>
      <c r="I902" s="849"/>
    </row>
    <row r="903" ht="14.25" customHeight="1">
      <c r="A903" s="976"/>
      <c r="B903" s="616"/>
      <c r="C903" s="617"/>
      <c r="D903" s="616"/>
      <c r="E903" s="620"/>
      <c r="F903" s="620"/>
      <c r="H903" s="849"/>
      <c r="I903" s="849"/>
    </row>
    <row r="904" ht="14.25" customHeight="1">
      <c r="A904" s="976"/>
      <c r="B904" s="616"/>
      <c r="C904" s="617"/>
      <c r="D904" s="616"/>
      <c r="E904" s="620"/>
      <c r="F904" s="620"/>
      <c r="H904" s="849"/>
      <c r="I904" s="849"/>
    </row>
    <row r="905" ht="14.25" customHeight="1">
      <c r="A905" s="976"/>
      <c r="B905" s="616"/>
      <c r="C905" s="617"/>
      <c r="D905" s="616"/>
      <c r="E905" s="620"/>
      <c r="F905" s="620"/>
      <c r="H905" s="849"/>
      <c r="I905" s="849"/>
    </row>
    <row r="906" ht="14.25" customHeight="1">
      <c r="A906" s="976"/>
      <c r="B906" s="616"/>
      <c r="C906" s="617"/>
      <c r="D906" s="616"/>
      <c r="E906" s="620"/>
      <c r="F906" s="620"/>
      <c r="H906" s="849"/>
      <c r="I906" s="849"/>
    </row>
    <row r="907" ht="14.25" customHeight="1">
      <c r="A907" s="976"/>
      <c r="B907" s="616"/>
      <c r="C907" s="617"/>
      <c r="D907" s="616"/>
      <c r="E907" s="620"/>
      <c r="F907" s="620"/>
      <c r="H907" s="849"/>
      <c r="I907" s="849"/>
    </row>
    <row r="908" ht="14.25" customHeight="1">
      <c r="A908" s="976"/>
      <c r="B908" s="616"/>
      <c r="C908" s="617"/>
      <c r="D908" s="616"/>
      <c r="E908" s="620"/>
      <c r="F908" s="620"/>
      <c r="H908" s="849"/>
      <c r="I908" s="849"/>
    </row>
    <row r="909" ht="14.25" customHeight="1">
      <c r="A909" s="976"/>
      <c r="B909" s="616"/>
      <c r="C909" s="617"/>
      <c r="D909" s="616"/>
      <c r="E909" s="620"/>
      <c r="F909" s="620"/>
      <c r="H909" s="849"/>
      <c r="I909" s="849"/>
    </row>
    <row r="910" ht="14.25" customHeight="1">
      <c r="A910" s="976"/>
      <c r="B910" s="616"/>
      <c r="C910" s="617"/>
      <c r="D910" s="616"/>
      <c r="E910" s="620"/>
      <c r="F910" s="620"/>
      <c r="H910" s="849"/>
      <c r="I910" s="849"/>
    </row>
    <row r="911" ht="14.25" customHeight="1">
      <c r="A911" s="976"/>
      <c r="B911" s="616"/>
      <c r="C911" s="617"/>
      <c r="D911" s="616"/>
      <c r="E911" s="620"/>
      <c r="F911" s="620"/>
      <c r="H911" s="849"/>
      <c r="I911" s="849"/>
    </row>
    <row r="912" ht="14.25" customHeight="1">
      <c r="A912" s="976"/>
      <c r="B912" s="616"/>
      <c r="C912" s="617"/>
      <c r="D912" s="616"/>
      <c r="E912" s="620"/>
      <c r="F912" s="620"/>
      <c r="H912" s="849"/>
      <c r="I912" s="849"/>
    </row>
    <row r="913" ht="14.25" customHeight="1">
      <c r="A913" s="976"/>
      <c r="B913" s="616"/>
      <c r="C913" s="617"/>
      <c r="D913" s="616"/>
      <c r="E913" s="620"/>
      <c r="F913" s="620"/>
      <c r="H913" s="849"/>
      <c r="I913" s="849"/>
    </row>
    <row r="914" ht="14.25" customHeight="1">
      <c r="A914" s="976"/>
      <c r="B914" s="616"/>
      <c r="C914" s="617"/>
      <c r="D914" s="616"/>
      <c r="E914" s="620"/>
      <c r="F914" s="620"/>
      <c r="H914" s="849"/>
      <c r="I914" s="849"/>
    </row>
    <row r="915" ht="14.25" customHeight="1">
      <c r="A915" s="976"/>
      <c r="B915" s="616"/>
      <c r="C915" s="617"/>
      <c r="D915" s="616"/>
      <c r="E915" s="620"/>
      <c r="F915" s="620"/>
      <c r="H915" s="849"/>
      <c r="I915" s="849"/>
    </row>
    <row r="916" ht="14.25" customHeight="1">
      <c r="A916" s="976"/>
      <c r="B916" s="616"/>
      <c r="C916" s="617"/>
      <c r="D916" s="616"/>
      <c r="E916" s="620"/>
      <c r="F916" s="620"/>
      <c r="H916" s="849"/>
      <c r="I916" s="849"/>
    </row>
    <row r="917" ht="14.25" customHeight="1">
      <c r="A917" s="976"/>
      <c r="B917" s="616"/>
      <c r="C917" s="617"/>
      <c r="D917" s="616"/>
      <c r="E917" s="620"/>
      <c r="F917" s="620"/>
      <c r="H917" s="849"/>
      <c r="I917" s="849"/>
    </row>
    <row r="918" ht="14.25" customHeight="1">
      <c r="A918" s="976"/>
      <c r="B918" s="616"/>
      <c r="C918" s="617"/>
      <c r="D918" s="616"/>
      <c r="E918" s="620"/>
      <c r="F918" s="620"/>
      <c r="H918" s="849"/>
      <c r="I918" s="849"/>
    </row>
    <row r="919" ht="14.25" customHeight="1">
      <c r="A919" s="976"/>
      <c r="B919" s="616"/>
      <c r="C919" s="617"/>
      <c r="D919" s="616"/>
      <c r="E919" s="620"/>
      <c r="F919" s="620"/>
      <c r="H919" s="849"/>
      <c r="I919" s="849"/>
    </row>
    <row r="920" ht="14.25" customHeight="1">
      <c r="A920" s="976"/>
      <c r="B920" s="616"/>
      <c r="C920" s="617"/>
      <c r="D920" s="616"/>
      <c r="E920" s="620"/>
      <c r="F920" s="620"/>
      <c r="H920" s="849"/>
      <c r="I920" s="849"/>
    </row>
    <row r="921" ht="14.25" customHeight="1">
      <c r="A921" s="976"/>
      <c r="B921" s="616"/>
      <c r="C921" s="617"/>
      <c r="D921" s="616"/>
      <c r="E921" s="620"/>
      <c r="F921" s="620"/>
      <c r="H921" s="849"/>
      <c r="I921" s="849"/>
    </row>
    <row r="922" ht="14.25" customHeight="1">
      <c r="A922" s="976"/>
      <c r="B922" s="616"/>
      <c r="C922" s="617"/>
      <c r="D922" s="616"/>
      <c r="E922" s="620"/>
      <c r="F922" s="620"/>
      <c r="H922" s="849"/>
      <c r="I922" s="849"/>
    </row>
    <row r="923" ht="14.25" customHeight="1">
      <c r="A923" s="976"/>
      <c r="B923" s="616"/>
      <c r="C923" s="617"/>
      <c r="D923" s="616"/>
      <c r="E923" s="620"/>
      <c r="F923" s="620"/>
      <c r="H923" s="849"/>
      <c r="I923" s="849"/>
    </row>
    <row r="924" ht="14.25" customHeight="1">
      <c r="A924" s="976"/>
      <c r="B924" s="616"/>
      <c r="C924" s="617"/>
      <c r="D924" s="616"/>
      <c r="E924" s="620"/>
      <c r="F924" s="620"/>
      <c r="H924" s="849"/>
      <c r="I924" s="849"/>
    </row>
    <row r="925" ht="14.25" customHeight="1">
      <c r="A925" s="976"/>
      <c r="B925" s="616"/>
      <c r="C925" s="617"/>
      <c r="D925" s="616"/>
      <c r="E925" s="620"/>
      <c r="F925" s="620"/>
      <c r="H925" s="849"/>
      <c r="I925" s="849"/>
    </row>
    <row r="926" ht="14.25" customHeight="1">
      <c r="A926" s="976"/>
      <c r="B926" s="616"/>
      <c r="C926" s="617"/>
      <c r="D926" s="616"/>
      <c r="E926" s="620"/>
      <c r="F926" s="620"/>
      <c r="H926" s="849"/>
      <c r="I926" s="849"/>
    </row>
    <row r="927" ht="14.25" customHeight="1">
      <c r="A927" s="976"/>
      <c r="B927" s="616"/>
      <c r="C927" s="617"/>
      <c r="D927" s="616"/>
      <c r="E927" s="620"/>
      <c r="F927" s="620"/>
      <c r="H927" s="849"/>
      <c r="I927" s="849"/>
    </row>
    <row r="928" ht="14.25" customHeight="1">
      <c r="A928" s="976"/>
      <c r="B928" s="616"/>
      <c r="C928" s="617"/>
      <c r="D928" s="616"/>
      <c r="E928" s="620"/>
      <c r="F928" s="620"/>
      <c r="H928" s="849"/>
      <c r="I928" s="849"/>
    </row>
    <row r="929" ht="14.25" customHeight="1">
      <c r="A929" s="976"/>
      <c r="B929" s="616"/>
      <c r="C929" s="617"/>
      <c r="D929" s="616"/>
      <c r="E929" s="620"/>
      <c r="F929" s="620"/>
      <c r="H929" s="849"/>
      <c r="I929" s="849"/>
    </row>
    <row r="930" ht="14.25" customHeight="1">
      <c r="A930" s="976"/>
      <c r="B930" s="616"/>
      <c r="C930" s="617"/>
      <c r="D930" s="616"/>
      <c r="E930" s="620"/>
      <c r="F930" s="620"/>
      <c r="H930" s="849"/>
      <c r="I930" s="849"/>
    </row>
    <row r="931" ht="14.25" customHeight="1">
      <c r="A931" s="976"/>
      <c r="B931" s="616"/>
      <c r="C931" s="617"/>
      <c r="D931" s="616"/>
      <c r="E931" s="620"/>
      <c r="F931" s="620"/>
      <c r="H931" s="849"/>
      <c r="I931" s="849"/>
    </row>
    <row r="932" ht="14.25" customHeight="1">
      <c r="A932" s="976"/>
      <c r="B932" s="616"/>
      <c r="C932" s="617"/>
      <c r="D932" s="616"/>
      <c r="E932" s="620"/>
      <c r="F932" s="620"/>
      <c r="H932" s="849"/>
      <c r="I932" s="849"/>
    </row>
    <row r="933" ht="14.25" customHeight="1">
      <c r="A933" s="976"/>
      <c r="B933" s="616"/>
      <c r="C933" s="617"/>
      <c r="D933" s="616"/>
      <c r="E933" s="620"/>
      <c r="F933" s="620"/>
      <c r="H933" s="849"/>
      <c r="I933" s="849"/>
    </row>
    <row r="934" ht="14.25" customHeight="1">
      <c r="A934" s="976"/>
      <c r="B934" s="616"/>
      <c r="C934" s="617"/>
      <c r="D934" s="616"/>
      <c r="E934" s="620"/>
      <c r="F934" s="620"/>
      <c r="H934" s="849"/>
      <c r="I934" s="849"/>
    </row>
    <row r="935" ht="14.25" customHeight="1">
      <c r="A935" s="976"/>
      <c r="B935" s="616"/>
      <c r="C935" s="617"/>
      <c r="D935" s="616"/>
      <c r="E935" s="620"/>
      <c r="F935" s="620"/>
      <c r="H935" s="849"/>
      <c r="I935" s="849"/>
    </row>
    <row r="936" ht="14.25" customHeight="1">
      <c r="A936" s="976"/>
      <c r="B936" s="616"/>
      <c r="C936" s="617"/>
      <c r="D936" s="616"/>
      <c r="E936" s="620"/>
      <c r="F936" s="620"/>
      <c r="H936" s="849"/>
      <c r="I936" s="849"/>
    </row>
    <row r="937" ht="14.25" customHeight="1">
      <c r="A937" s="976"/>
      <c r="B937" s="616"/>
      <c r="C937" s="617"/>
      <c r="D937" s="616"/>
      <c r="E937" s="620"/>
      <c r="F937" s="620"/>
      <c r="H937" s="849"/>
      <c r="I937" s="849"/>
    </row>
    <row r="938" ht="14.25" customHeight="1">
      <c r="A938" s="976"/>
      <c r="B938" s="616"/>
      <c r="C938" s="617"/>
      <c r="D938" s="616"/>
      <c r="E938" s="620"/>
      <c r="F938" s="620"/>
      <c r="H938" s="849"/>
      <c r="I938" s="849"/>
    </row>
    <row r="939" ht="14.25" customHeight="1">
      <c r="A939" s="976"/>
      <c r="B939" s="616"/>
      <c r="C939" s="617"/>
      <c r="D939" s="616"/>
      <c r="E939" s="620"/>
      <c r="F939" s="620"/>
      <c r="H939" s="849"/>
      <c r="I939" s="849"/>
    </row>
    <row r="940" ht="14.25" customHeight="1">
      <c r="A940" s="976"/>
      <c r="B940" s="616"/>
      <c r="C940" s="617"/>
      <c r="D940" s="616"/>
      <c r="E940" s="620"/>
      <c r="F940" s="620"/>
      <c r="H940" s="849"/>
      <c r="I940" s="849"/>
    </row>
    <row r="941" ht="14.25" customHeight="1">
      <c r="A941" s="976"/>
      <c r="B941" s="616"/>
      <c r="C941" s="617"/>
      <c r="D941" s="616"/>
      <c r="E941" s="620"/>
      <c r="F941" s="620"/>
      <c r="H941" s="849"/>
      <c r="I941" s="849"/>
    </row>
    <row r="942" ht="14.25" customHeight="1">
      <c r="A942" s="976"/>
      <c r="B942" s="616"/>
      <c r="C942" s="617"/>
      <c r="D942" s="616"/>
      <c r="E942" s="620"/>
      <c r="F942" s="620"/>
      <c r="H942" s="849"/>
      <c r="I942" s="849"/>
    </row>
    <row r="943" ht="14.25" customHeight="1">
      <c r="A943" s="976"/>
      <c r="B943" s="616"/>
      <c r="C943" s="617"/>
      <c r="D943" s="616"/>
      <c r="E943" s="620"/>
      <c r="F943" s="620"/>
      <c r="H943" s="849"/>
      <c r="I943" s="849"/>
    </row>
    <row r="944" ht="14.25" customHeight="1">
      <c r="A944" s="976"/>
      <c r="B944" s="616"/>
      <c r="C944" s="617"/>
      <c r="D944" s="616"/>
      <c r="E944" s="620"/>
      <c r="F944" s="620"/>
      <c r="H944" s="849"/>
      <c r="I944" s="849"/>
    </row>
    <row r="945" ht="14.25" customHeight="1">
      <c r="A945" s="976"/>
      <c r="B945" s="616"/>
      <c r="C945" s="617"/>
      <c r="D945" s="616"/>
      <c r="E945" s="620"/>
      <c r="F945" s="620"/>
      <c r="H945" s="849"/>
      <c r="I945" s="849"/>
    </row>
    <row r="946" ht="14.25" customHeight="1">
      <c r="A946" s="976"/>
      <c r="B946" s="616"/>
      <c r="C946" s="617"/>
      <c r="D946" s="616"/>
      <c r="E946" s="620"/>
      <c r="F946" s="620"/>
      <c r="H946" s="849"/>
      <c r="I946" s="849"/>
    </row>
    <row r="947" ht="14.25" customHeight="1">
      <c r="A947" s="976"/>
      <c r="B947" s="616"/>
      <c r="C947" s="617"/>
      <c r="D947" s="616"/>
      <c r="E947" s="620"/>
      <c r="F947" s="620"/>
      <c r="H947" s="849"/>
      <c r="I947" s="849"/>
    </row>
    <row r="948" ht="14.25" customHeight="1">
      <c r="A948" s="976"/>
      <c r="B948" s="616"/>
      <c r="C948" s="617"/>
      <c r="D948" s="616"/>
      <c r="E948" s="620"/>
      <c r="F948" s="620"/>
      <c r="H948" s="849"/>
      <c r="I948" s="849"/>
    </row>
    <row r="949" ht="14.25" customHeight="1">
      <c r="A949" s="976"/>
      <c r="B949" s="616"/>
      <c r="C949" s="617"/>
      <c r="D949" s="616"/>
      <c r="E949" s="620"/>
      <c r="F949" s="620"/>
      <c r="H949" s="849"/>
      <c r="I949" s="849"/>
    </row>
    <row r="950" ht="14.25" customHeight="1">
      <c r="A950" s="976"/>
      <c r="B950" s="616"/>
      <c r="C950" s="617"/>
      <c r="D950" s="616"/>
      <c r="E950" s="620"/>
      <c r="F950" s="620"/>
      <c r="H950" s="849"/>
      <c r="I950" s="849"/>
    </row>
    <row r="951" ht="14.25" customHeight="1">
      <c r="A951" s="976"/>
      <c r="B951" s="616"/>
      <c r="C951" s="617"/>
      <c r="D951" s="616"/>
      <c r="E951" s="620"/>
      <c r="F951" s="620"/>
      <c r="H951" s="849"/>
      <c r="I951" s="849"/>
    </row>
    <row r="952" ht="14.25" customHeight="1">
      <c r="A952" s="976"/>
      <c r="B952" s="616"/>
      <c r="C952" s="617"/>
      <c r="D952" s="616"/>
      <c r="E952" s="620"/>
      <c r="F952" s="620"/>
      <c r="H952" s="849"/>
      <c r="I952" s="849"/>
    </row>
    <row r="953" ht="14.25" customHeight="1">
      <c r="A953" s="976"/>
      <c r="B953" s="616"/>
      <c r="C953" s="617"/>
      <c r="D953" s="616"/>
      <c r="E953" s="620"/>
      <c r="F953" s="620"/>
      <c r="H953" s="849"/>
      <c r="I953" s="849"/>
    </row>
    <row r="954" ht="14.25" customHeight="1">
      <c r="A954" s="976"/>
      <c r="B954" s="616"/>
      <c r="C954" s="617"/>
      <c r="D954" s="616"/>
      <c r="E954" s="620"/>
      <c r="F954" s="620"/>
      <c r="H954" s="849"/>
      <c r="I954" s="849"/>
    </row>
    <row r="955" ht="14.25" customHeight="1">
      <c r="A955" s="976"/>
      <c r="B955" s="616"/>
      <c r="C955" s="617"/>
      <c r="D955" s="616"/>
      <c r="E955" s="620"/>
      <c r="F955" s="620"/>
      <c r="H955" s="849"/>
      <c r="I955" s="849"/>
    </row>
    <row r="956" ht="14.25" customHeight="1">
      <c r="A956" s="976"/>
      <c r="B956" s="616"/>
      <c r="C956" s="617"/>
      <c r="D956" s="616"/>
      <c r="E956" s="620"/>
      <c r="F956" s="620"/>
      <c r="H956" s="849"/>
      <c r="I956" s="849"/>
    </row>
    <row r="957" ht="14.25" customHeight="1">
      <c r="A957" s="976"/>
      <c r="B957" s="616"/>
      <c r="C957" s="617"/>
      <c r="D957" s="616"/>
      <c r="E957" s="620"/>
      <c r="F957" s="620"/>
      <c r="H957" s="849"/>
      <c r="I957" s="849"/>
    </row>
    <row r="958" ht="14.25" customHeight="1">
      <c r="A958" s="976"/>
      <c r="B958" s="616"/>
      <c r="C958" s="617"/>
      <c r="D958" s="616"/>
      <c r="E958" s="620"/>
      <c r="F958" s="620"/>
      <c r="H958" s="849"/>
      <c r="I958" s="849"/>
    </row>
    <row r="959" ht="14.25" customHeight="1">
      <c r="A959" s="976"/>
      <c r="B959" s="616"/>
      <c r="C959" s="617"/>
      <c r="D959" s="616"/>
      <c r="E959" s="620"/>
      <c r="F959" s="620"/>
      <c r="H959" s="849"/>
      <c r="I959" s="849"/>
    </row>
    <row r="960" ht="14.25" customHeight="1">
      <c r="A960" s="976"/>
      <c r="B960" s="616"/>
      <c r="C960" s="617"/>
      <c r="D960" s="616"/>
      <c r="E960" s="620"/>
      <c r="F960" s="620"/>
      <c r="H960" s="849"/>
      <c r="I960" s="849"/>
    </row>
    <row r="961" ht="14.25" customHeight="1">
      <c r="A961" s="976"/>
      <c r="B961" s="616"/>
      <c r="C961" s="617"/>
      <c r="D961" s="616"/>
      <c r="E961" s="620"/>
      <c r="F961" s="620"/>
      <c r="H961" s="849"/>
      <c r="I961" s="849"/>
    </row>
    <row r="962" ht="14.25" customHeight="1">
      <c r="A962" s="976"/>
      <c r="B962" s="616"/>
      <c r="C962" s="617"/>
      <c r="D962" s="616"/>
      <c r="E962" s="620"/>
      <c r="F962" s="620"/>
      <c r="H962" s="849"/>
      <c r="I962" s="849"/>
    </row>
    <row r="963" ht="14.25" customHeight="1">
      <c r="A963" s="976"/>
      <c r="B963" s="616"/>
      <c r="C963" s="617"/>
      <c r="D963" s="616"/>
      <c r="E963" s="620"/>
      <c r="F963" s="620"/>
      <c r="H963" s="849"/>
      <c r="I963" s="849"/>
    </row>
    <row r="964" ht="14.25" customHeight="1">
      <c r="A964" s="976"/>
      <c r="B964" s="616"/>
      <c r="C964" s="617"/>
      <c r="D964" s="616"/>
      <c r="E964" s="620"/>
      <c r="F964" s="620"/>
      <c r="H964" s="849"/>
      <c r="I964" s="849"/>
    </row>
    <row r="965" ht="14.25" customHeight="1">
      <c r="A965" s="976"/>
      <c r="B965" s="616"/>
      <c r="C965" s="617"/>
      <c r="D965" s="616"/>
      <c r="E965" s="620"/>
      <c r="F965" s="620"/>
      <c r="H965" s="849"/>
      <c r="I965" s="849"/>
    </row>
    <row r="966" ht="14.25" customHeight="1">
      <c r="A966" s="976"/>
      <c r="B966" s="616"/>
      <c r="C966" s="617"/>
      <c r="D966" s="616"/>
      <c r="E966" s="620"/>
      <c r="F966" s="620"/>
      <c r="H966" s="849"/>
      <c r="I966" s="849"/>
    </row>
    <row r="967" ht="14.25" customHeight="1">
      <c r="A967" s="976"/>
      <c r="B967" s="616"/>
      <c r="C967" s="617"/>
      <c r="D967" s="616"/>
      <c r="E967" s="620"/>
      <c r="F967" s="620"/>
      <c r="H967" s="849"/>
      <c r="I967" s="849"/>
    </row>
    <row r="968" ht="14.25" customHeight="1">
      <c r="A968" s="976"/>
      <c r="B968" s="616"/>
      <c r="C968" s="617"/>
      <c r="D968" s="616"/>
      <c r="E968" s="620"/>
      <c r="F968" s="620"/>
      <c r="H968" s="849"/>
      <c r="I968" s="849"/>
    </row>
    <row r="969" ht="14.25" customHeight="1">
      <c r="A969" s="976"/>
      <c r="B969" s="616"/>
      <c r="C969" s="617"/>
      <c r="D969" s="616"/>
      <c r="E969" s="620"/>
      <c r="F969" s="620"/>
      <c r="H969" s="849"/>
      <c r="I969" s="849"/>
    </row>
    <row r="970" ht="14.25" customHeight="1">
      <c r="A970" s="976"/>
      <c r="B970" s="616"/>
      <c r="C970" s="617"/>
      <c r="D970" s="616"/>
      <c r="E970" s="620"/>
      <c r="F970" s="620"/>
      <c r="H970" s="849"/>
      <c r="I970" s="849"/>
    </row>
    <row r="971" ht="14.25" customHeight="1">
      <c r="A971" s="976"/>
      <c r="B971" s="616"/>
      <c r="C971" s="617"/>
      <c r="D971" s="616"/>
      <c r="E971" s="620"/>
      <c r="F971" s="620"/>
      <c r="H971" s="849"/>
      <c r="I971" s="849"/>
    </row>
    <row r="972" ht="14.25" customHeight="1">
      <c r="A972" s="976"/>
      <c r="B972" s="616"/>
      <c r="C972" s="617"/>
      <c r="D972" s="616"/>
      <c r="E972" s="620"/>
      <c r="F972" s="620"/>
      <c r="H972" s="849"/>
      <c r="I972" s="849"/>
    </row>
    <row r="973" ht="14.25" customHeight="1">
      <c r="A973" s="976"/>
      <c r="B973" s="616"/>
      <c r="C973" s="617"/>
      <c r="D973" s="616"/>
      <c r="E973" s="620"/>
      <c r="F973" s="620"/>
      <c r="H973" s="849"/>
      <c r="I973" s="849"/>
    </row>
    <row r="974" ht="14.25" customHeight="1">
      <c r="A974" s="976"/>
      <c r="B974" s="616"/>
      <c r="C974" s="617"/>
      <c r="D974" s="616"/>
      <c r="E974" s="620"/>
      <c r="F974" s="620"/>
      <c r="H974" s="849"/>
      <c r="I974" s="849"/>
    </row>
    <row r="975" ht="14.25" customHeight="1">
      <c r="A975" s="976"/>
      <c r="B975" s="616"/>
      <c r="C975" s="617"/>
      <c r="D975" s="616"/>
      <c r="E975" s="620"/>
      <c r="F975" s="620"/>
      <c r="H975" s="849"/>
      <c r="I975" s="849"/>
    </row>
    <row r="976" ht="14.25" customHeight="1">
      <c r="A976" s="976"/>
      <c r="B976" s="616"/>
      <c r="C976" s="617"/>
      <c r="D976" s="616"/>
      <c r="E976" s="620"/>
      <c r="F976" s="620"/>
      <c r="H976" s="849"/>
      <c r="I976" s="849"/>
    </row>
    <row r="977" ht="14.25" customHeight="1">
      <c r="A977" s="976"/>
      <c r="B977" s="616"/>
      <c r="C977" s="617"/>
      <c r="D977" s="616"/>
      <c r="E977" s="620"/>
      <c r="F977" s="620"/>
      <c r="H977" s="849"/>
      <c r="I977" s="849"/>
    </row>
    <row r="978" ht="14.25" customHeight="1">
      <c r="A978" s="976"/>
      <c r="B978" s="616"/>
      <c r="C978" s="617"/>
      <c r="D978" s="616"/>
      <c r="E978" s="620"/>
      <c r="F978" s="620"/>
      <c r="H978" s="849"/>
      <c r="I978" s="849"/>
    </row>
    <row r="979" ht="14.25" customHeight="1">
      <c r="A979" s="976"/>
      <c r="B979" s="616"/>
      <c r="C979" s="617"/>
      <c r="D979" s="616"/>
      <c r="E979" s="620"/>
      <c r="F979" s="620"/>
      <c r="H979" s="849"/>
      <c r="I979" s="849"/>
    </row>
    <row r="980" ht="14.25" customHeight="1">
      <c r="A980" s="976"/>
      <c r="B980" s="616"/>
      <c r="C980" s="617"/>
      <c r="D980" s="616"/>
      <c r="E980" s="620"/>
      <c r="F980" s="620"/>
      <c r="H980" s="849"/>
      <c r="I980" s="849"/>
    </row>
    <row r="981" ht="14.25" customHeight="1">
      <c r="A981" s="976"/>
      <c r="B981" s="616"/>
      <c r="C981" s="617"/>
      <c r="D981" s="616"/>
      <c r="E981" s="620"/>
      <c r="F981" s="620"/>
      <c r="H981" s="849"/>
      <c r="I981" s="849"/>
    </row>
    <row r="982" ht="14.25" customHeight="1">
      <c r="A982" s="976"/>
      <c r="B982" s="616"/>
      <c r="C982" s="617"/>
      <c r="D982" s="616"/>
      <c r="E982" s="620"/>
      <c r="F982" s="620"/>
      <c r="H982" s="849"/>
      <c r="I982" s="849"/>
    </row>
    <row r="983" ht="14.25" customHeight="1">
      <c r="A983" s="976"/>
      <c r="B983" s="616"/>
      <c r="C983" s="617"/>
      <c r="D983" s="616"/>
      <c r="E983" s="620"/>
      <c r="F983" s="620"/>
      <c r="H983" s="849"/>
      <c r="I983" s="849"/>
    </row>
    <row r="984" ht="14.25" customHeight="1">
      <c r="A984" s="976"/>
      <c r="B984" s="616"/>
      <c r="C984" s="617"/>
      <c r="D984" s="616"/>
      <c r="E984" s="620"/>
      <c r="F984" s="620"/>
      <c r="H984" s="849"/>
      <c r="I984" s="849"/>
    </row>
    <row r="985" ht="14.25" customHeight="1">
      <c r="A985" s="976"/>
      <c r="B985" s="616"/>
      <c r="C985" s="617"/>
      <c r="D985" s="616"/>
      <c r="E985" s="620"/>
      <c r="F985" s="620"/>
      <c r="H985" s="849"/>
      <c r="I985" s="849"/>
    </row>
    <row r="986" ht="14.25" customHeight="1">
      <c r="A986" s="976"/>
      <c r="B986" s="616"/>
      <c r="C986" s="617"/>
      <c r="D986" s="616"/>
      <c r="E986" s="620"/>
      <c r="F986" s="620"/>
      <c r="H986" s="849"/>
      <c r="I986" s="849"/>
    </row>
    <row r="987" ht="14.25" customHeight="1">
      <c r="A987" s="976"/>
      <c r="B987" s="616"/>
      <c r="C987" s="617"/>
      <c r="D987" s="616"/>
      <c r="E987" s="620"/>
      <c r="F987" s="620"/>
      <c r="H987" s="849"/>
      <c r="I987" s="849"/>
    </row>
    <row r="988" ht="14.25" customHeight="1">
      <c r="A988" s="976"/>
      <c r="B988" s="616"/>
      <c r="C988" s="617"/>
      <c r="D988" s="616"/>
      <c r="E988" s="620"/>
      <c r="F988" s="620"/>
      <c r="H988" s="849"/>
      <c r="I988" s="849"/>
    </row>
    <row r="989" ht="14.25" customHeight="1">
      <c r="A989" s="976"/>
      <c r="B989" s="616"/>
      <c r="C989" s="617"/>
      <c r="D989" s="616"/>
      <c r="E989" s="620"/>
      <c r="F989" s="620"/>
      <c r="H989" s="849"/>
      <c r="I989" s="849"/>
    </row>
    <row r="990" ht="14.25" customHeight="1">
      <c r="A990" s="976"/>
      <c r="B990" s="616"/>
      <c r="C990" s="617"/>
      <c r="D990" s="616"/>
      <c r="E990" s="620"/>
      <c r="F990" s="620"/>
      <c r="H990" s="849"/>
      <c r="I990" s="849"/>
    </row>
    <row r="991" ht="14.25" customHeight="1">
      <c r="A991" s="976"/>
      <c r="B991" s="616"/>
      <c r="C991" s="617"/>
      <c r="D991" s="616"/>
      <c r="E991" s="620"/>
      <c r="F991" s="620"/>
      <c r="H991" s="849"/>
      <c r="I991" s="849"/>
    </row>
    <row r="992" ht="14.25" customHeight="1">
      <c r="A992" s="976"/>
      <c r="B992" s="616"/>
      <c r="C992" s="617"/>
      <c r="D992" s="616"/>
      <c r="E992" s="620"/>
      <c r="F992" s="620"/>
      <c r="H992" s="849"/>
      <c r="I992" s="849"/>
    </row>
    <row r="993" ht="14.25" customHeight="1">
      <c r="A993" s="976"/>
      <c r="B993" s="616"/>
      <c r="C993" s="617"/>
      <c r="D993" s="616"/>
      <c r="E993" s="620"/>
      <c r="F993" s="620"/>
      <c r="H993" s="849"/>
      <c r="I993" s="849"/>
    </row>
    <row r="994" ht="14.25" customHeight="1">
      <c r="A994" s="976"/>
      <c r="B994" s="616"/>
      <c r="C994" s="617"/>
      <c r="D994" s="616"/>
      <c r="E994" s="620"/>
      <c r="F994" s="620"/>
      <c r="H994" s="849"/>
      <c r="I994" s="849"/>
    </row>
    <row r="995" ht="14.25" customHeight="1">
      <c r="A995" s="976"/>
      <c r="B995" s="616"/>
      <c r="C995" s="617"/>
      <c r="D995" s="616"/>
      <c r="E995" s="620"/>
      <c r="F995" s="620"/>
      <c r="H995" s="849"/>
      <c r="I995" s="849"/>
    </row>
    <row r="996" ht="14.25" customHeight="1">
      <c r="A996" s="976"/>
      <c r="B996" s="616"/>
      <c r="C996" s="617"/>
      <c r="D996" s="616"/>
      <c r="E996" s="620"/>
      <c r="F996" s="620"/>
      <c r="H996" s="849"/>
      <c r="I996" s="849"/>
    </row>
    <row r="997" ht="14.25" customHeight="1">
      <c r="A997" s="976"/>
      <c r="B997" s="616"/>
      <c r="C997" s="617"/>
      <c r="D997" s="616"/>
      <c r="E997" s="620"/>
      <c r="F997" s="620"/>
      <c r="H997" s="849"/>
      <c r="I997" s="849"/>
    </row>
    <row r="998" ht="14.25" customHeight="1">
      <c r="A998" s="976"/>
      <c r="B998" s="616"/>
      <c r="C998" s="617"/>
      <c r="D998" s="616"/>
      <c r="E998" s="620"/>
      <c r="F998" s="620"/>
      <c r="H998" s="849"/>
      <c r="I998" s="849"/>
    </row>
    <row r="999" ht="14.25" customHeight="1">
      <c r="A999" s="976"/>
      <c r="B999" s="616"/>
      <c r="C999" s="617"/>
      <c r="D999" s="616"/>
      <c r="E999" s="620"/>
      <c r="F999" s="620"/>
      <c r="H999" s="849"/>
      <c r="I999" s="849"/>
    </row>
    <row r="1000" ht="14.25" customHeight="1">
      <c r="A1000" s="976"/>
      <c r="B1000" s="616"/>
      <c r="C1000" s="617"/>
      <c r="D1000" s="616"/>
      <c r="E1000" s="620"/>
      <c r="F1000" s="620"/>
      <c r="H1000" s="849"/>
      <c r="I1000" s="849"/>
    </row>
    <row r="1001" ht="14.25" customHeight="1">
      <c r="A1001" s="976"/>
      <c r="B1001" s="616"/>
      <c r="C1001" s="617"/>
      <c r="D1001" s="616"/>
      <c r="E1001" s="620"/>
      <c r="F1001" s="620"/>
      <c r="H1001" s="849"/>
      <c r="I1001" s="849"/>
    </row>
    <row r="1002" ht="14.25" customHeight="1">
      <c r="A1002" s="976"/>
      <c r="B1002" s="616"/>
      <c r="C1002" s="617"/>
      <c r="D1002" s="616"/>
      <c r="E1002" s="620"/>
      <c r="F1002" s="620"/>
      <c r="H1002" s="849"/>
      <c r="I1002" s="849"/>
    </row>
    <row r="1003" ht="14.25" customHeight="1">
      <c r="A1003" s="976"/>
      <c r="B1003" s="616"/>
      <c r="C1003" s="617"/>
      <c r="D1003" s="616"/>
      <c r="E1003" s="620"/>
      <c r="F1003" s="620"/>
      <c r="H1003" s="849"/>
      <c r="I1003" s="849"/>
    </row>
    <row r="1004" ht="14.25" customHeight="1">
      <c r="A1004" s="976"/>
      <c r="B1004" s="616"/>
      <c r="C1004" s="617"/>
      <c r="D1004" s="616"/>
      <c r="E1004" s="620"/>
      <c r="F1004" s="620"/>
      <c r="H1004" s="849"/>
      <c r="I1004" s="849"/>
    </row>
    <row r="1005" ht="14.25" customHeight="1">
      <c r="A1005" s="976"/>
      <c r="B1005" s="616"/>
      <c r="C1005" s="617"/>
      <c r="D1005" s="616"/>
      <c r="E1005" s="620"/>
      <c r="F1005" s="620"/>
      <c r="H1005" s="849"/>
      <c r="I1005" s="849"/>
    </row>
    <row r="1006" ht="14.25" customHeight="1">
      <c r="A1006" s="976"/>
      <c r="B1006" s="616"/>
      <c r="C1006" s="617"/>
      <c r="D1006" s="616"/>
      <c r="E1006" s="620"/>
      <c r="F1006" s="620"/>
      <c r="H1006" s="849"/>
      <c r="I1006" s="849"/>
    </row>
    <row r="1007" ht="14.25" customHeight="1">
      <c r="A1007" s="976"/>
      <c r="B1007" s="616"/>
      <c r="C1007" s="617"/>
      <c r="D1007" s="616"/>
      <c r="E1007" s="620"/>
      <c r="F1007" s="620"/>
      <c r="H1007" s="849"/>
      <c r="I1007" s="849"/>
    </row>
    <row r="1008" ht="14.25" customHeight="1">
      <c r="A1008" s="976"/>
      <c r="B1008" s="616"/>
      <c r="C1008" s="617"/>
      <c r="D1008" s="616"/>
      <c r="E1008" s="620"/>
      <c r="F1008" s="620"/>
      <c r="H1008" s="849"/>
      <c r="I1008" s="849"/>
    </row>
    <row r="1009" ht="14.25" customHeight="1">
      <c r="A1009" s="976"/>
      <c r="B1009" s="616"/>
      <c r="C1009" s="617"/>
      <c r="D1009" s="616"/>
      <c r="E1009" s="620"/>
      <c r="F1009" s="620"/>
      <c r="H1009" s="849"/>
      <c r="I1009" s="849"/>
    </row>
    <row r="1010" ht="14.25" customHeight="1">
      <c r="A1010" s="976"/>
      <c r="B1010" s="616"/>
      <c r="C1010" s="617"/>
      <c r="D1010" s="616"/>
      <c r="E1010" s="620"/>
      <c r="F1010" s="620"/>
      <c r="H1010" s="849"/>
      <c r="I1010" s="849"/>
    </row>
    <row r="1011" ht="14.25" customHeight="1">
      <c r="A1011" s="976"/>
      <c r="B1011" s="616"/>
      <c r="C1011" s="617"/>
      <c r="D1011" s="616"/>
      <c r="E1011" s="620"/>
      <c r="F1011" s="620"/>
      <c r="H1011" s="849"/>
      <c r="I1011" s="849"/>
    </row>
    <row r="1012" ht="14.25" customHeight="1">
      <c r="A1012" s="976"/>
      <c r="B1012" s="616"/>
      <c r="C1012" s="617"/>
      <c r="D1012" s="616"/>
      <c r="E1012" s="620"/>
      <c r="F1012" s="620"/>
      <c r="H1012" s="849"/>
      <c r="I1012" s="849"/>
    </row>
    <row r="1013" ht="14.25" customHeight="1">
      <c r="A1013" s="976"/>
      <c r="B1013" s="616"/>
      <c r="C1013" s="617"/>
      <c r="D1013" s="616"/>
      <c r="E1013" s="620"/>
      <c r="F1013" s="620"/>
      <c r="H1013" s="849"/>
      <c r="I1013" s="849"/>
    </row>
    <row r="1014" ht="14.25" customHeight="1">
      <c r="A1014" s="976"/>
      <c r="B1014" s="616"/>
      <c r="C1014" s="617"/>
      <c r="D1014" s="616"/>
      <c r="E1014" s="620"/>
      <c r="F1014" s="620"/>
      <c r="H1014" s="849"/>
      <c r="I1014" s="849"/>
    </row>
    <row r="1015" ht="14.25" customHeight="1">
      <c r="A1015" s="976"/>
      <c r="B1015" s="616"/>
      <c r="C1015" s="617"/>
      <c r="D1015" s="616"/>
      <c r="E1015" s="620"/>
      <c r="F1015" s="620"/>
      <c r="H1015" s="849"/>
      <c r="I1015" s="849"/>
    </row>
    <row r="1016" ht="14.25" customHeight="1">
      <c r="A1016" s="976"/>
      <c r="B1016" s="616"/>
      <c r="C1016" s="617"/>
      <c r="D1016" s="616"/>
      <c r="E1016" s="620"/>
      <c r="F1016" s="620"/>
      <c r="H1016" s="849"/>
      <c r="I1016" s="849"/>
    </row>
    <row r="1017" ht="14.25" customHeight="1">
      <c r="A1017" s="976"/>
      <c r="B1017" s="616"/>
      <c r="C1017" s="617"/>
      <c r="D1017" s="616"/>
      <c r="E1017" s="620"/>
      <c r="F1017" s="620"/>
      <c r="H1017" s="849"/>
      <c r="I1017" s="849"/>
    </row>
    <row r="1018" ht="14.25" customHeight="1">
      <c r="A1018" s="976"/>
      <c r="B1018" s="616"/>
      <c r="C1018" s="617"/>
      <c r="D1018" s="616"/>
      <c r="E1018" s="620"/>
      <c r="F1018" s="620"/>
      <c r="H1018" s="849"/>
      <c r="I1018" s="849"/>
    </row>
    <row r="1019" ht="14.25" customHeight="1">
      <c r="A1019" s="976"/>
      <c r="B1019" s="616"/>
      <c r="C1019" s="617"/>
      <c r="D1019" s="616"/>
      <c r="E1019" s="620"/>
      <c r="F1019" s="620"/>
      <c r="H1019" s="849"/>
      <c r="I1019" s="849"/>
    </row>
    <row r="1020" ht="14.25" customHeight="1">
      <c r="A1020" s="976"/>
      <c r="B1020" s="616"/>
      <c r="C1020" s="617"/>
      <c r="D1020" s="616"/>
      <c r="E1020" s="620"/>
      <c r="F1020" s="620"/>
      <c r="H1020" s="849"/>
      <c r="I1020" s="849"/>
    </row>
    <row r="1021" ht="14.25" customHeight="1">
      <c r="A1021" s="976"/>
      <c r="B1021" s="616"/>
      <c r="C1021" s="617"/>
      <c r="D1021" s="616"/>
      <c r="E1021" s="620"/>
      <c r="F1021" s="620"/>
      <c r="H1021" s="849"/>
      <c r="I1021" s="849"/>
    </row>
    <row r="1022" ht="14.25" customHeight="1">
      <c r="A1022" s="976"/>
      <c r="B1022" s="616"/>
      <c r="C1022" s="617"/>
      <c r="D1022" s="616"/>
      <c r="E1022" s="620"/>
      <c r="F1022" s="620"/>
      <c r="H1022" s="849"/>
      <c r="I1022" s="849"/>
    </row>
    <row r="1023" ht="14.25" customHeight="1">
      <c r="A1023" s="976"/>
      <c r="B1023" s="616"/>
      <c r="C1023" s="617"/>
      <c r="D1023" s="616"/>
      <c r="E1023" s="620"/>
      <c r="F1023" s="620"/>
      <c r="H1023" s="849"/>
      <c r="I1023" s="849"/>
    </row>
    <row r="1024" ht="14.25" customHeight="1">
      <c r="A1024" s="976"/>
      <c r="B1024" s="616"/>
      <c r="C1024" s="617"/>
      <c r="D1024" s="616"/>
      <c r="E1024" s="620"/>
      <c r="F1024" s="620"/>
      <c r="H1024" s="849"/>
      <c r="I1024" s="849"/>
    </row>
    <row r="1025" ht="14.25" customHeight="1">
      <c r="A1025" s="976"/>
      <c r="B1025" s="616"/>
      <c r="C1025" s="617"/>
      <c r="D1025" s="616"/>
      <c r="E1025" s="620"/>
      <c r="F1025" s="620"/>
      <c r="H1025" s="849"/>
      <c r="I1025" s="849"/>
    </row>
    <row r="1026" ht="14.25" customHeight="1">
      <c r="A1026" s="976"/>
      <c r="B1026" s="616"/>
      <c r="C1026" s="617"/>
      <c r="D1026" s="616"/>
      <c r="E1026" s="620"/>
      <c r="F1026" s="620"/>
      <c r="H1026" s="849"/>
      <c r="I1026" s="849"/>
    </row>
    <row r="1027" ht="14.25" customHeight="1">
      <c r="A1027" s="976"/>
      <c r="B1027" s="616"/>
      <c r="C1027" s="617"/>
      <c r="D1027" s="616"/>
      <c r="E1027" s="620"/>
      <c r="F1027" s="620"/>
      <c r="H1027" s="849"/>
      <c r="I1027" s="849"/>
    </row>
    <row r="1028" ht="14.25" customHeight="1">
      <c r="A1028" s="976"/>
      <c r="B1028" s="616"/>
      <c r="C1028" s="617"/>
      <c r="D1028" s="616"/>
      <c r="E1028" s="620"/>
      <c r="F1028" s="620"/>
      <c r="H1028" s="849"/>
      <c r="I1028" s="849"/>
    </row>
    <row r="1029" ht="14.25" customHeight="1">
      <c r="A1029" s="976"/>
      <c r="B1029" s="616"/>
      <c r="C1029" s="617"/>
      <c r="D1029" s="616"/>
      <c r="E1029" s="620"/>
      <c r="F1029" s="620"/>
      <c r="H1029" s="849"/>
      <c r="I1029" s="849"/>
    </row>
    <row r="1030" ht="14.25" customHeight="1">
      <c r="A1030" s="976"/>
      <c r="B1030" s="616"/>
      <c r="C1030" s="617"/>
      <c r="D1030" s="616"/>
      <c r="E1030" s="620"/>
      <c r="F1030" s="620"/>
      <c r="H1030" s="849"/>
      <c r="I1030" s="849"/>
    </row>
    <row r="1031" ht="14.25" customHeight="1">
      <c r="A1031" s="976"/>
      <c r="B1031" s="616"/>
      <c r="C1031" s="617"/>
      <c r="D1031" s="616"/>
      <c r="E1031" s="620"/>
      <c r="F1031" s="620"/>
      <c r="H1031" s="849"/>
      <c r="I1031" s="849"/>
    </row>
    <row r="1032" ht="14.25" customHeight="1">
      <c r="A1032" s="976"/>
      <c r="B1032" s="616"/>
      <c r="C1032" s="617"/>
      <c r="D1032" s="616"/>
      <c r="E1032" s="620"/>
      <c r="F1032" s="620"/>
      <c r="H1032" s="849"/>
      <c r="I1032" s="849"/>
    </row>
    <row r="1033" ht="14.25" customHeight="1">
      <c r="A1033" s="976"/>
      <c r="B1033" s="616"/>
      <c r="C1033" s="617"/>
      <c r="D1033" s="616"/>
      <c r="E1033" s="620"/>
      <c r="F1033" s="620"/>
      <c r="H1033" s="849"/>
      <c r="I1033" s="849"/>
    </row>
    <row r="1034" ht="14.25" customHeight="1">
      <c r="A1034" s="976"/>
      <c r="B1034" s="616"/>
      <c r="C1034" s="617"/>
      <c r="D1034" s="616"/>
      <c r="E1034" s="620"/>
      <c r="F1034" s="620"/>
      <c r="H1034" s="849"/>
      <c r="I1034" s="849"/>
    </row>
    <row r="1035" ht="14.25" customHeight="1">
      <c r="A1035" s="976"/>
      <c r="B1035" s="616"/>
      <c r="C1035" s="617"/>
      <c r="D1035" s="616"/>
      <c r="E1035" s="620"/>
      <c r="F1035" s="620"/>
      <c r="H1035" s="849"/>
      <c r="I1035" s="849"/>
    </row>
    <row r="1036" ht="14.25" customHeight="1">
      <c r="A1036" s="976"/>
      <c r="B1036" s="616"/>
      <c r="C1036" s="617"/>
      <c r="D1036" s="616"/>
      <c r="E1036" s="620"/>
      <c r="F1036" s="620"/>
      <c r="H1036" s="849"/>
      <c r="I1036" s="849"/>
    </row>
    <row r="1037" ht="14.25" customHeight="1">
      <c r="A1037" s="976"/>
      <c r="B1037" s="616"/>
      <c r="C1037" s="617"/>
      <c r="D1037" s="616"/>
      <c r="E1037" s="620"/>
      <c r="F1037" s="620"/>
      <c r="H1037" s="849"/>
      <c r="I1037" s="849"/>
    </row>
    <row r="1038" ht="14.25" customHeight="1">
      <c r="A1038" s="976"/>
      <c r="B1038" s="616"/>
      <c r="C1038" s="617"/>
      <c r="D1038" s="616"/>
      <c r="E1038" s="620"/>
      <c r="F1038" s="620"/>
      <c r="H1038" s="849"/>
      <c r="I1038" s="849"/>
    </row>
    <row r="1039" ht="14.25" customHeight="1">
      <c r="A1039" s="976"/>
      <c r="B1039" s="616"/>
      <c r="C1039" s="617"/>
      <c r="D1039" s="616"/>
      <c r="E1039" s="620"/>
      <c r="F1039" s="620"/>
      <c r="H1039" s="849"/>
      <c r="I1039" s="849"/>
    </row>
  </sheetData>
  <mergeCells count="56">
    <mergeCell ref="A1:G1"/>
    <mergeCell ref="A3:A16"/>
    <mergeCell ref="G3:G8"/>
    <mergeCell ref="G9:G16"/>
    <mergeCell ref="A17:A29"/>
    <mergeCell ref="G17:G22"/>
    <mergeCell ref="G36:G42"/>
    <mergeCell ref="G23:G29"/>
    <mergeCell ref="G30:G35"/>
    <mergeCell ref="G43:G48"/>
    <mergeCell ref="G49:G57"/>
    <mergeCell ref="G58:G63"/>
    <mergeCell ref="G64:G69"/>
    <mergeCell ref="G70:G75"/>
    <mergeCell ref="A105:A118"/>
    <mergeCell ref="A119:A134"/>
    <mergeCell ref="A135:A148"/>
    <mergeCell ref="A149:A161"/>
    <mergeCell ref="A162:A175"/>
    <mergeCell ref="A176:A188"/>
    <mergeCell ref="A189:A202"/>
    <mergeCell ref="A203:A216"/>
    <mergeCell ref="A30:A42"/>
    <mergeCell ref="A43:A57"/>
    <mergeCell ref="A58:A69"/>
    <mergeCell ref="A70:A79"/>
    <mergeCell ref="A80:A91"/>
    <mergeCell ref="A92:A104"/>
    <mergeCell ref="B105:B109"/>
    <mergeCell ref="B119:B124"/>
    <mergeCell ref="G76:G79"/>
    <mergeCell ref="G80:G84"/>
    <mergeCell ref="G85:G91"/>
    <mergeCell ref="G92:G96"/>
    <mergeCell ref="G97:G104"/>
    <mergeCell ref="G105:G111"/>
    <mergeCell ref="G112:G118"/>
    <mergeCell ref="G119:G126"/>
    <mergeCell ref="G127:G134"/>
    <mergeCell ref="G135:G141"/>
    <mergeCell ref="G142:G148"/>
    <mergeCell ref="G149:G154"/>
    <mergeCell ref="G155:G161"/>
    <mergeCell ref="G162:G167"/>
    <mergeCell ref="D219:E219"/>
    <mergeCell ref="E220:G220"/>
    <mergeCell ref="E221:G221"/>
    <mergeCell ref="E222:G222"/>
    <mergeCell ref="E223:G223"/>
    <mergeCell ref="G168:G175"/>
    <mergeCell ref="G176:G182"/>
    <mergeCell ref="G183:G188"/>
    <mergeCell ref="G189:G195"/>
    <mergeCell ref="G196:G202"/>
    <mergeCell ref="G203:G209"/>
    <mergeCell ref="G210:G216"/>
  </mergeCells>
  <printOptions/>
  <pageMargins bottom="0.787401575" footer="0.0" header="0.0" left="0.511811024" right="0.511811024" top="0.787401575"/>
  <pageSetup orientation="landscape"/>
  <drawing r:id="rId1"/>
</worksheet>
</file>