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erssandstrom/ecmc_bifrost_vac_tank_sat/docs/testplan/"/>
    </mc:Choice>
  </mc:AlternateContent>
  <xr:revisionPtr revIDLastSave="0" documentId="13_ncr:1_{EE56302E-9B2E-C041-B828-E9C2150B0824}" xr6:coauthVersionLast="36" xr6:coauthVersionMax="36" xr10:uidLastSave="{00000000-0000-0000-0000-000000000000}"/>
  <bookViews>
    <workbookView xWindow="4360" yWindow="520" windowWidth="27800" windowHeight="20660" activeTab="5" xr2:uid="{D3CCAE6E-ED0A-164C-8A50-F00EEBDAA32D}"/>
  </bookViews>
  <sheets>
    <sheet name="Requirements" sheetId="15" r:id="rId1"/>
    <sheet name="Vaccum Tank Summary" sheetId="2" r:id="rId2"/>
    <sheet name="Initial motion test" sheetId="14" r:id="rId3"/>
    <sheet name="Motion range, switch perf" sheetId="9" r:id="rId4"/>
    <sheet name="High Speed" sheetId="11" r:id="rId5"/>
    <sheet name="Accuracy" sheetId="12" r:id="rId6"/>
    <sheet name="Repeatabilty" sheetId="13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" i="12" l="1"/>
  <c r="H51" i="12"/>
  <c r="H52" i="12"/>
  <c r="H53" i="12"/>
  <c r="H54" i="12"/>
  <c r="H55" i="12"/>
  <c r="H56" i="12"/>
  <c r="H57" i="12"/>
  <c r="H58" i="12"/>
  <c r="H59" i="12"/>
  <c r="H60" i="12"/>
  <c r="H49" i="12"/>
  <c r="O52" i="12" s="1"/>
  <c r="F50" i="12"/>
  <c r="F51" i="12"/>
  <c r="F52" i="12"/>
  <c r="F53" i="12"/>
  <c r="F54" i="12"/>
  <c r="F55" i="12"/>
  <c r="F56" i="12"/>
  <c r="F57" i="12"/>
  <c r="F58" i="12"/>
  <c r="F59" i="12"/>
  <c r="F60" i="12"/>
  <c r="F49" i="12"/>
  <c r="O51" i="12" s="1"/>
  <c r="H9" i="12" l="1"/>
  <c r="H10" i="12"/>
  <c r="H11" i="12"/>
  <c r="H12" i="12"/>
  <c r="H13" i="12"/>
  <c r="H14" i="12"/>
  <c r="H15" i="12"/>
  <c r="H16" i="12"/>
  <c r="H17" i="12"/>
  <c r="H18" i="12"/>
  <c r="H19" i="12"/>
  <c r="H8" i="12"/>
  <c r="F9" i="12"/>
  <c r="O11" i="12" s="1"/>
  <c r="F10" i="12"/>
  <c r="F11" i="12"/>
  <c r="F12" i="12"/>
  <c r="F13" i="12"/>
  <c r="F14" i="12"/>
  <c r="F15" i="12"/>
  <c r="F16" i="12"/>
  <c r="F17" i="12"/>
  <c r="F18" i="12"/>
  <c r="F19" i="12"/>
  <c r="F8" i="12"/>
  <c r="O12" i="12" l="1"/>
  <c r="H40" i="12"/>
  <c r="M37" i="12"/>
  <c r="M35" i="12"/>
  <c r="M30" i="12"/>
  <c r="M29" i="12"/>
  <c r="M28" i="12"/>
  <c r="O40" i="12" s="1"/>
  <c r="M27" i="12"/>
  <c r="G37" i="12"/>
  <c r="H37" i="12" s="1"/>
  <c r="G35" i="12"/>
  <c r="H35" i="12" s="1"/>
  <c r="G30" i="12"/>
  <c r="H30" i="12" s="1"/>
  <c r="G29" i="12"/>
  <c r="H29" i="12" s="1"/>
  <c r="G28" i="12"/>
  <c r="G27" i="12"/>
  <c r="H27" i="12" s="1"/>
  <c r="H39" i="12" s="1"/>
  <c r="I28" i="12" s="1"/>
  <c r="J28" i="12" s="1"/>
  <c r="G29" i="14"/>
  <c r="F28" i="14"/>
  <c r="G33" i="14"/>
  <c r="N27" i="12" l="1"/>
  <c r="O27" i="12" s="1"/>
  <c r="N35" i="12"/>
  <c r="O35" i="12" s="1"/>
  <c r="N29" i="12"/>
  <c r="O29" i="12" s="1"/>
  <c r="N30" i="12"/>
  <c r="O30" i="12" s="1"/>
  <c r="N28" i="12"/>
  <c r="I30" i="12"/>
  <c r="J30" i="12" s="1"/>
  <c r="I37" i="12"/>
  <c r="J37" i="12" s="1"/>
  <c r="I29" i="12"/>
  <c r="J29" i="12" s="1"/>
  <c r="I35" i="12"/>
  <c r="J35" i="12" s="1"/>
  <c r="N37" i="12"/>
  <c r="I27" i="12"/>
  <c r="J27" i="12" s="1"/>
  <c r="H44" i="14"/>
  <c r="H42" i="14"/>
  <c r="H53" i="14"/>
  <c r="E52" i="14"/>
  <c r="O37" i="12" l="1"/>
  <c r="O39" i="12" s="1"/>
  <c r="P37" i="12" s="1"/>
  <c r="Q37" i="12" s="1"/>
  <c r="G37" i="14"/>
  <c r="G34" i="14"/>
  <c r="G35" i="14"/>
  <c r="G36" i="14"/>
  <c r="G39" i="14"/>
  <c r="G40" i="14"/>
  <c r="G41" i="14"/>
  <c r="G42" i="14"/>
  <c r="G43" i="14"/>
  <c r="G44" i="14"/>
  <c r="G45" i="14"/>
  <c r="G38" i="14"/>
  <c r="D36" i="14"/>
  <c r="M23" i="14"/>
  <c r="N23" i="14" s="1"/>
  <c r="L24" i="14"/>
  <c r="J24" i="14"/>
  <c r="P27" i="12" l="1"/>
  <c r="Q27" i="12" s="1"/>
  <c r="P29" i="12"/>
  <c r="Q29" i="12" s="1"/>
  <c r="P30" i="12"/>
  <c r="Q30" i="12" s="1"/>
  <c r="P35" i="12"/>
  <c r="Q35" i="12" s="1"/>
  <c r="P28" i="12"/>
  <c r="N44" i="14"/>
  <c r="L35" i="14" l="1"/>
  <c r="K35" i="14"/>
  <c r="D34" i="14"/>
  <c r="D35" i="14"/>
  <c r="D37" i="14"/>
  <c r="D38" i="14"/>
  <c r="D39" i="14"/>
  <c r="D40" i="14"/>
  <c r="D41" i="14"/>
  <c r="D42" i="14"/>
  <c r="D43" i="14"/>
  <c r="D44" i="14"/>
  <c r="D45" i="14"/>
  <c r="D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33" i="14"/>
</calcChain>
</file>

<file path=xl/sharedStrings.xml><?xml version="1.0" encoding="utf-8"?>
<sst xmlns="http://schemas.openxmlformats.org/spreadsheetml/2006/main" count="367" uniqueCount="177">
  <si>
    <t>General Inspection</t>
  </si>
  <si>
    <t>Initial Motion Test</t>
  </si>
  <si>
    <t>Test:</t>
  </si>
  <si>
    <t>1.1</t>
  </si>
  <si>
    <t>1.2</t>
  </si>
  <si>
    <t>1.1.1</t>
  </si>
  <si>
    <t>1.2.1</t>
  </si>
  <si>
    <t>1.2.2</t>
  </si>
  <si>
    <t>1.2.3</t>
  </si>
  <si>
    <t>1.2.4</t>
  </si>
  <si>
    <t>1.2.5</t>
  </si>
  <si>
    <t>1.2.6</t>
  </si>
  <si>
    <t>1.2.7</t>
  </si>
  <si>
    <t xml:space="preserve">   Mechanical</t>
  </si>
  <si>
    <t xml:space="preserve">    Electrical</t>
  </si>
  <si>
    <t>1</t>
  </si>
  <si>
    <t>2</t>
  </si>
  <si>
    <t>3</t>
  </si>
  <si>
    <t xml:space="preserve">        Motor Phase A</t>
  </si>
  <si>
    <t xml:space="preserve">        Motor Phase B</t>
  </si>
  <si>
    <t xml:space="preserve">        Low Limit Switch</t>
  </si>
  <si>
    <t>1.2.8</t>
  </si>
  <si>
    <t xml:space="preserve">        High Limit Switch</t>
  </si>
  <si>
    <t xml:space="preserve">        Observations</t>
  </si>
  <si>
    <t>Accuracy</t>
  </si>
  <si>
    <t>Comment:</t>
  </si>
  <si>
    <t>Status:</t>
  </si>
  <si>
    <t>Description:</t>
  </si>
  <si>
    <t xml:space="preserve">    Observations</t>
  </si>
  <si>
    <t>2.1</t>
  </si>
  <si>
    <t/>
  </si>
  <si>
    <t>Motion Performance</t>
  </si>
  <si>
    <t>Value</t>
  </si>
  <si>
    <t>1.1.2</t>
  </si>
  <si>
    <t>1.1.3</t>
  </si>
  <si>
    <t xml:space="preserve">        Grounding</t>
  </si>
  <si>
    <t xml:space="preserve">        Low Kill Switch</t>
  </si>
  <si>
    <t xml:space="preserve">        High Kill Switch</t>
  </si>
  <si>
    <t xml:space="preserve">        Anti-Collision Switch</t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</si>
  <si>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Switch activation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</si>
  <si>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Motion Range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</si>
  <si>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Travel with high speed – As per FAT but with feedback to produce speed curve (S2 to S4 is ok for me)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</si>
  <si>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Unidirectional Positioning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</si>
  <si>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Bidirectional Repeatability Test – Lighter version of FAT</t>
    </r>
  </si>
  <si>
    <t>For the last test, we should use points along the full range of motion but we don’t need to be as rigorous as the FAT was. I think the 5 positions suggested by AVS is fine but maybe we can go to 6 measurements per position? I am open to further suggestions.</t>
  </si>
  <si>
    <t>Switch</t>
  </si>
  <si>
    <t>L1</t>
  </si>
  <si>
    <t>L2</t>
  </si>
  <si>
    <t>L3</t>
  </si>
  <si>
    <t>L4</t>
  </si>
  <si>
    <t>L5</t>
  </si>
  <si>
    <t>Posital encoder</t>
  </si>
  <si>
    <t>Open loop counter</t>
  </si>
  <si>
    <t>Laser Sacnner</t>
  </si>
  <si>
    <t>Engage</t>
  </si>
  <si>
    <t>Disengage</t>
  </si>
  <si>
    <t>Engage and disenage each switch 5 times.</t>
  </si>
  <si>
    <t>Low hard stop</t>
  </si>
  <si>
    <t>Motion range and switch performance test</t>
  </si>
  <si>
    <t>Preparations go to Low hardstop</t>
  </si>
  <si>
    <t>High hard stop</t>
  </si>
  <si>
    <t>Position</t>
  </si>
  <si>
    <t>Positional accuracy</t>
  </si>
  <si>
    <t>Positional repeatability</t>
  </si>
  <si>
    <t>Resolution</t>
  </si>
  <si>
    <t>Motion range</t>
  </si>
  <si>
    <t>Max speed</t>
  </si>
  <si>
    <t>Travel time</t>
  </si>
  <si>
    <t>Switching Positions</t>
  </si>
  <si>
    <t>Switching Accuracy</t>
  </si>
  <si>
    <t>0.1 degrees</t>
  </si>
  <si>
    <t>0.05 degrees</t>
  </si>
  <si>
    <t>0.01 degrees</t>
  </si>
  <si>
    <t xml:space="preserve">Central axis to rotate from -4.5 degrees through to 45.5 degrees (0 degrees is perpendicular to the sample position) </t>
  </si>
  <si>
    <t>The assembly shall travel through the range of motion within 15 minutes</t>
  </si>
  <si>
    <t>Switches S1 to S5 according to figure below</t>
  </si>
  <si>
    <t xml:space="preserve">0.1 degrees </t>
  </si>
  <si>
    <t>0.1 deg/s</t>
  </si>
  <si>
    <t>Requirements</t>
  </si>
  <si>
    <t>50deg på 15minuter</t>
  </si>
  <si>
    <t>Range and switch performance</t>
  </si>
  <si>
    <t>High speed test</t>
  </si>
  <si>
    <t>Bidirectional repeatability</t>
  </si>
  <si>
    <t xml:space="preserve">    Range (hard stop to hardstop)</t>
  </si>
  <si>
    <t xml:space="preserve">    Low Limit</t>
  </si>
  <si>
    <t xml:space="preserve">    High Limit</t>
  </si>
  <si>
    <t xml:space="preserve">    Low Kill</t>
  </si>
  <si>
    <t xml:space="preserve">    Anti -Collision</t>
  </si>
  <si>
    <t xml:space="preserve">    High Kill</t>
  </si>
  <si>
    <t>3.1</t>
  </si>
  <si>
    <t>3.2</t>
  </si>
  <si>
    <t>3.4</t>
  </si>
  <si>
    <t>3.3</t>
  </si>
  <si>
    <t>3.5</t>
  </si>
  <si>
    <t>3.6</t>
  </si>
  <si>
    <t>Test number</t>
  </si>
  <si>
    <t>Test description</t>
  </si>
  <si>
    <t>Preparations</t>
  </si>
  <si>
    <t>Initial motion tests</t>
  </si>
  <si>
    <t>Check mechanical and electrical connections</t>
  </si>
  <si>
    <t>Tests</t>
  </si>
  <si>
    <t>Run for low limit switch to high limit switch in high speed.</t>
  </si>
  <si>
    <t>Comments</t>
  </si>
  <si>
    <t>Record speed and position</t>
  </si>
  <si>
    <t>Accuarcy</t>
  </si>
  <si>
    <t xml:space="preserve">Move to 10 positions and record </t>
  </si>
  <si>
    <t>Laser tracker</t>
  </si>
  <si>
    <t>Open loop position</t>
  </si>
  <si>
    <t>Posital Encoder</t>
  </si>
  <si>
    <t>Test</t>
  </si>
  <si>
    <t xml:space="preserve">Positions to appraoch </t>
  </si>
  <si>
    <t>Laser scanner position</t>
  </si>
  <si>
    <t>-5deg</t>
  </si>
  <si>
    <t>from below</t>
  </si>
  <si>
    <t>from above</t>
  </si>
  <si>
    <t>0deg</t>
  </si>
  <si>
    <t>10deg</t>
  </si>
  <si>
    <t>20deg</t>
  </si>
  <si>
    <t>30deg</t>
  </si>
  <si>
    <t>40deg</t>
  </si>
  <si>
    <t>Gear ratio deg_m/deg</t>
  </si>
  <si>
    <t>Corerction factor</t>
  </si>
  <si>
    <t>Deg</t>
  </si>
  <si>
    <t>Perpedicular to sample</t>
  </si>
  <si>
    <t>Motor deg</t>
  </si>
  <si>
    <t>Posital value at SAM zero</t>
  </si>
  <si>
    <t>(dir wrong)</t>
  </si>
  <si>
    <t>Posital encoder look damaged</t>
  </si>
  <si>
    <t>Anti collison switch needed adjustment</t>
  </si>
  <si>
    <t>Would have been safetrv to implement the switch in a different way (engaged when allowed to move, same with limits)</t>
  </si>
  <si>
    <t>Move 5 deg:</t>
  </si>
  <si>
    <t>start</t>
  </si>
  <si>
    <t>5 deg</t>
  </si>
  <si>
    <t>Target in deg_motor</t>
  </si>
  <si>
    <t>-76718.98828</t>
  </si>
  <si>
    <t>Encoder</t>
  </si>
  <si>
    <t>Laser</t>
  </si>
  <si>
    <t>open loop</t>
  </si>
  <si>
    <t>AVS</t>
  </si>
  <si>
    <t>ESS</t>
  </si>
  <si>
    <t>Deg_m (AVS)</t>
  </si>
  <si>
    <t>Deg_m with Corr (AVS)</t>
  </si>
  <si>
    <t>High speed test in 0.1deg/s</t>
  </si>
  <si>
    <t>motordeg/s</t>
  </si>
  <si>
    <t>hardstop low</t>
  </si>
  <si>
    <t>hardstop high</t>
  </si>
  <si>
    <t>10.98</t>
  </si>
  <si>
    <t>-5,0177</t>
  </si>
  <si>
    <t>-5,0168</t>
  </si>
  <si>
    <t>-5,0185</t>
  </si>
  <si>
    <t>-5,0184</t>
  </si>
  <si>
    <t>-5,0197</t>
  </si>
  <si>
    <t>-5,0196</t>
  </si>
  <si>
    <t>-5,0073</t>
  </si>
  <si>
    <t>-5,0064</t>
  </si>
  <si>
    <t>-5,0065</t>
  </si>
  <si>
    <t>-5,006</t>
  </si>
  <si>
    <t>-5,0062</t>
  </si>
  <si>
    <t>-5,0044</t>
  </si>
  <si>
    <t>Approach 6 different positions form both directions, Repeat 6 times</t>
  </si>
  <si>
    <t>Over 48,5 then collision with concrete</t>
  </si>
  <si>
    <t>Rereferenced after the wall incident</t>
  </si>
  <si>
    <t>-5,0017</t>
  </si>
  <si>
    <t>coming from 45 = 0,0042 (lasertracker)</t>
  </si>
  <si>
    <t>Lasertracker</t>
  </si>
  <si>
    <t>scale OL</t>
  </si>
  <si>
    <t>Offset</t>
  </si>
  <si>
    <t>overflow</t>
  </si>
  <si>
    <t>Scale</t>
  </si>
  <si>
    <t>Average scale:</t>
  </si>
  <si>
    <t>Diff</t>
  </si>
  <si>
    <t>Openloop</t>
  </si>
  <si>
    <t>Posital</t>
  </si>
  <si>
    <t>Gearratio</t>
  </si>
  <si>
    <t>Posital Diff abs</t>
  </si>
  <si>
    <t>OL diff abs</t>
  </si>
  <si>
    <t>After collision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</si>
</sst>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6A9955"/>
      <name val="Menlo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FBFBF"/>
        <bgColor rgb="FF000000"/>
      </patternFill>
    </fill>
  </fills>
  <borders count="5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2" fillId="4" borderId="0" xfId="0" applyFont="1" applyFill="1"/>
    <xf numFmtId="0" fontId="2" fillId="4" borderId="0" xfId="0" applyFont="1" applyFill="1" applyBorder="1" applyAlignment="1">
      <alignment wrapText="1"/>
    </xf>
    <xf numFmtId="0" fontId="1" fillId="2" borderId="10" xfId="0" applyFont="1" applyFill="1" applyBorder="1"/>
    <xf numFmtId="0" fontId="1" fillId="2" borderId="11" xfId="0" applyFont="1" applyFill="1" applyBorder="1" applyAlignment="1">
      <alignment vertical="center"/>
    </xf>
    <xf numFmtId="0" fontId="1" fillId="2" borderId="16" xfId="0" applyFont="1" applyFill="1" applyBorder="1"/>
    <xf numFmtId="0" fontId="1" fillId="2" borderId="11" xfId="0" applyFont="1" applyFill="1" applyBorder="1"/>
    <xf numFmtId="0" fontId="1" fillId="2" borderId="12" xfId="0" applyFont="1" applyFill="1" applyBorder="1" applyAlignment="1">
      <alignment wrapText="1"/>
    </xf>
    <xf numFmtId="0" fontId="1" fillId="3" borderId="10" xfId="0" quotePrefix="1" applyFont="1" applyFill="1" applyBorder="1"/>
    <xf numFmtId="0" fontId="1" fillId="3" borderId="11" xfId="0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wrapText="1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wrapText="1"/>
    </xf>
    <xf numFmtId="0" fontId="1" fillId="2" borderId="18" xfId="0" applyFont="1" applyFill="1" applyBorder="1"/>
    <xf numFmtId="0" fontId="1" fillId="2" borderId="19" xfId="0" applyFont="1" applyFill="1" applyBorder="1" applyAlignment="1">
      <alignment vertical="center" wrapText="1"/>
    </xf>
    <xf numFmtId="0" fontId="2" fillId="0" borderId="21" xfId="0" applyFont="1" applyBorder="1" applyAlignment="1">
      <alignment wrapText="1"/>
    </xf>
    <xf numFmtId="0" fontId="1" fillId="2" borderId="5" xfId="0" applyFont="1" applyFill="1" applyBorder="1"/>
    <xf numFmtId="0" fontId="1" fillId="2" borderId="4" xfId="0" applyFont="1" applyFill="1" applyBorder="1" applyAlignment="1">
      <alignment vertical="center" wrapText="1"/>
    </xf>
    <xf numFmtId="0" fontId="2" fillId="0" borderId="6" xfId="0" applyFont="1" applyBorder="1" applyAlignment="1">
      <alignment wrapText="1"/>
    </xf>
    <xf numFmtId="0" fontId="1" fillId="2" borderId="7" xfId="0" applyFont="1" applyFill="1" applyBorder="1"/>
    <xf numFmtId="0" fontId="1" fillId="2" borderId="8" xfId="0" applyFont="1" applyFill="1" applyBorder="1" applyAlignment="1">
      <alignment vertical="center" wrapText="1"/>
    </xf>
    <xf numFmtId="0" fontId="2" fillId="0" borderId="9" xfId="0" applyFont="1" applyBorder="1" applyAlignment="1">
      <alignment wrapText="1"/>
    </xf>
    <xf numFmtId="0" fontId="1" fillId="2" borderId="13" xfId="0" quotePrefix="1" applyFont="1" applyFill="1" applyBorder="1"/>
    <xf numFmtId="0" fontId="1" fillId="2" borderId="14" xfId="0" applyFont="1" applyFill="1" applyBorder="1" applyAlignment="1">
      <alignment vertical="center" wrapText="1"/>
    </xf>
    <xf numFmtId="0" fontId="2" fillId="0" borderId="15" xfId="0" applyFont="1" applyBorder="1" applyAlignment="1">
      <alignment wrapText="1"/>
    </xf>
    <xf numFmtId="0" fontId="1" fillId="3" borderId="11" xfId="0" applyFont="1" applyFill="1" applyBorder="1" applyAlignment="1">
      <alignment vertical="center" wrapText="1"/>
    </xf>
    <xf numFmtId="0" fontId="1" fillId="2" borderId="10" xfId="0" quotePrefix="1" applyFont="1" applyFill="1" applyBorder="1"/>
    <xf numFmtId="0" fontId="2" fillId="0" borderId="12" xfId="0" applyFont="1" applyBorder="1" applyAlignment="1">
      <alignment wrapText="1"/>
    </xf>
    <xf numFmtId="0" fontId="1" fillId="2" borderId="14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13" xfId="0" applyFont="1" applyFill="1" applyBorder="1"/>
    <xf numFmtId="0" fontId="2" fillId="0" borderId="0" xfId="0" applyFont="1"/>
    <xf numFmtId="0" fontId="2" fillId="0" borderId="0" xfId="0" applyFont="1" applyBorder="1" applyAlignment="1">
      <alignment wrapText="1"/>
    </xf>
    <xf numFmtId="0" fontId="1" fillId="0" borderId="0" xfId="0" applyFont="1"/>
    <xf numFmtId="0" fontId="2" fillId="0" borderId="0" xfId="0" quotePrefix="1" applyFont="1"/>
    <xf numFmtId="0" fontId="2" fillId="0" borderId="0" xfId="0" applyFont="1" applyBorder="1"/>
    <xf numFmtId="0" fontId="2" fillId="0" borderId="0" xfId="0" quotePrefix="1" applyFont="1" applyBorder="1"/>
    <xf numFmtId="0" fontId="1" fillId="2" borderId="8" xfId="0" applyFont="1" applyFill="1" applyBorder="1" applyAlignment="1">
      <alignment vertical="center"/>
    </xf>
    <xf numFmtId="0" fontId="2" fillId="0" borderId="0" xfId="0" applyFont="1" applyAlignment="1">
      <alignment wrapText="1"/>
    </xf>
    <xf numFmtId="0" fontId="2" fillId="2" borderId="20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4" fillId="5" borderId="19" xfId="0" applyFont="1" applyFill="1" applyBorder="1" applyAlignment="1">
      <alignment vertical="center"/>
    </xf>
    <xf numFmtId="0" fontId="4" fillId="5" borderId="14" xfId="0" applyFont="1" applyFill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2" fillId="5" borderId="19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5" fillId="0" borderId="0" xfId="0" applyFont="1"/>
    <xf numFmtId="0" fontId="0" fillId="0" borderId="4" xfId="0" applyBorder="1"/>
    <xf numFmtId="0" fontId="0" fillId="0" borderId="29" xfId="0" applyBorder="1"/>
    <xf numFmtId="0" fontId="0" fillId="0" borderId="19" xfId="0" applyBorder="1"/>
    <xf numFmtId="0" fontId="0" fillId="0" borderId="9" xfId="0" applyBorder="1"/>
    <xf numFmtId="0" fontId="0" fillId="0" borderId="33" xfId="0" applyBorder="1"/>
    <xf numFmtId="0" fontId="0" fillId="0" borderId="8" xfId="0" applyBorder="1"/>
    <xf numFmtId="0" fontId="0" fillId="0" borderId="21" xfId="0" applyBorder="1"/>
    <xf numFmtId="0" fontId="0" fillId="0" borderId="6" xfId="0" applyBorder="1"/>
    <xf numFmtId="0" fontId="0" fillId="2" borderId="30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33" xfId="0" applyFill="1" applyBorder="1"/>
    <xf numFmtId="0" fontId="0" fillId="2" borderId="34" xfId="0" applyFill="1" applyBorder="1"/>
    <xf numFmtId="0" fontId="0" fillId="0" borderId="35" xfId="0" applyBorder="1"/>
    <xf numFmtId="0" fontId="0" fillId="0" borderId="36" xfId="0" applyBorder="1"/>
    <xf numFmtId="0" fontId="7" fillId="0" borderId="0" xfId="0" applyFont="1" applyAlignment="1"/>
    <xf numFmtId="0" fontId="8" fillId="0" borderId="0" xfId="0" applyFont="1"/>
    <xf numFmtId="0" fontId="0" fillId="2" borderId="10" xfId="0" applyFill="1" applyBorder="1"/>
    <xf numFmtId="0" fontId="0" fillId="2" borderId="12" xfId="0" applyFill="1" applyBorder="1"/>
    <xf numFmtId="0" fontId="9" fillId="2" borderId="10" xfId="0" applyFont="1" applyFill="1" applyBorder="1"/>
    <xf numFmtId="0" fontId="9" fillId="2" borderId="12" xfId="0" applyFont="1" applyFill="1" applyBorder="1"/>
    <xf numFmtId="0" fontId="9" fillId="0" borderId="19" xfId="0" applyFont="1" applyBorder="1"/>
    <xf numFmtId="0" fontId="9" fillId="0" borderId="4" xfId="0" applyFont="1" applyBorder="1"/>
    <xf numFmtId="0" fontId="9" fillId="0" borderId="19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1" fillId="2" borderId="10" xfId="0" quotePrefix="1" applyFont="1" applyFill="1" applyBorder="1" applyAlignment="1">
      <alignment horizontal="left"/>
    </xf>
    <xf numFmtId="0" fontId="1" fillId="2" borderId="11" xfId="0" applyFont="1" applyFill="1" applyBorder="1" applyAlignment="1">
      <alignment vertical="center" wrapText="1"/>
    </xf>
    <xf numFmtId="0" fontId="0" fillId="2" borderId="39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29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2" xfId="0" applyFill="1" applyBorder="1"/>
    <xf numFmtId="0" fontId="0" fillId="2" borderId="43" xfId="0" applyFill="1" applyBorder="1"/>
    <xf numFmtId="0" fontId="0" fillId="2" borderId="44" xfId="0" applyFill="1" applyBorder="1"/>
    <xf numFmtId="0" fontId="0" fillId="2" borderId="37" xfId="0" applyFill="1" applyBorder="1"/>
    <xf numFmtId="0" fontId="0" fillId="2" borderId="1" xfId="0" applyFill="1" applyBorder="1"/>
    <xf numFmtId="0" fontId="0" fillId="2" borderId="38" xfId="0" applyFill="1" applyBorder="1"/>
    <xf numFmtId="0" fontId="0" fillId="4" borderId="46" xfId="0" applyFill="1" applyBorder="1"/>
    <xf numFmtId="0" fontId="0" fillId="4" borderId="24" xfId="0" applyFill="1" applyBorder="1"/>
    <xf numFmtId="0" fontId="0" fillId="4" borderId="26" xfId="0" applyFill="1" applyBorder="1"/>
    <xf numFmtId="0" fontId="0" fillId="4" borderId="22" xfId="0" applyFill="1" applyBorder="1"/>
    <xf numFmtId="0" fontId="0" fillId="4" borderId="41" xfId="0" applyFill="1" applyBorder="1"/>
    <xf numFmtId="0" fontId="0" fillId="4" borderId="27" xfId="0" applyFill="1" applyBorder="1"/>
    <xf numFmtId="0" fontId="10" fillId="2" borderId="11" xfId="0" applyFont="1" applyFill="1" applyBorder="1"/>
    <xf numFmtId="0" fontId="10" fillId="2" borderId="12" xfId="0" applyFont="1" applyFill="1" applyBorder="1"/>
    <xf numFmtId="0" fontId="10" fillId="2" borderId="47" xfId="0" applyFont="1" applyFill="1" applyBorder="1"/>
    <xf numFmtId="0" fontId="0" fillId="0" borderId="42" xfId="0" applyBorder="1"/>
    <xf numFmtId="0" fontId="10" fillId="2" borderId="28" xfId="0" applyFont="1" applyFill="1" applyBorder="1"/>
    <xf numFmtId="0" fontId="11" fillId="0" borderId="0" xfId="0" applyFont="1"/>
    <xf numFmtId="0" fontId="0" fillId="2" borderId="11" xfId="0" applyFill="1" applyBorder="1"/>
    <xf numFmtId="0" fontId="11" fillId="6" borderId="10" xfId="0" applyFont="1" applyFill="1" applyBorder="1"/>
    <xf numFmtId="0" fontId="11" fillId="6" borderId="47" xfId="0" applyFont="1" applyFill="1" applyBorder="1"/>
    <xf numFmtId="0" fontId="11" fillId="6" borderId="3" xfId="0" applyFont="1" applyFill="1" applyBorder="1"/>
    <xf numFmtId="0" fontId="11" fillId="6" borderId="43" xfId="0" applyFont="1" applyFill="1" applyBorder="1"/>
    <xf numFmtId="0" fontId="11" fillId="0" borderId="42" xfId="0" applyFont="1" applyBorder="1"/>
    <xf numFmtId="0" fontId="11" fillId="0" borderId="25" xfId="0" applyFont="1" applyBorder="1"/>
    <xf numFmtId="0" fontId="11" fillId="6" borderId="45" xfId="0" applyFont="1" applyFill="1" applyBorder="1"/>
    <xf numFmtId="0" fontId="11" fillId="0" borderId="40" xfId="0" applyFont="1" applyBorder="1"/>
    <xf numFmtId="0" fontId="11" fillId="0" borderId="2" xfId="0" applyFont="1" applyBorder="1"/>
    <xf numFmtId="0" fontId="3" fillId="0" borderId="0" xfId="0" applyFont="1"/>
    <xf numFmtId="0" fontId="3" fillId="0" borderId="0" xfId="0" quotePrefix="1" applyFont="1"/>
    <xf numFmtId="0" fontId="12" fillId="0" borderId="0" xfId="0" applyFont="1"/>
    <xf numFmtId="0" fontId="0" fillId="0" borderId="36" xfId="0" quotePrefix="1" applyBorder="1"/>
    <xf numFmtId="0" fontId="11" fillId="0" borderId="33" xfId="0" applyFont="1" applyBorder="1"/>
    <xf numFmtId="0" fontId="0" fillId="0" borderId="42" xfId="0" quotePrefix="1" applyBorder="1"/>
    <xf numFmtId="0" fontId="0" fillId="0" borderId="19" xfId="0" quotePrefix="1" applyBorder="1"/>
    <xf numFmtId="0" fontId="0" fillId="0" borderId="21" xfId="0" quotePrefix="1" applyBorder="1"/>
    <xf numFmtId="0" fontId="0" fillId="2" borderId="48" xfId="0" applyFill="1" applyBorder="1"/>
    <xf numFmtId="0" fontId="0" fillId="2" borderId="0" xfId="0" applyFill="1" applyBorder="1"/>
    <xf numFmtId="0" fontId="0" fillId="2" borderId="49" xfId="0" applyFill="1" applyBorder="1"/>
    <xf numFmtId="0" fontId="0" fillId="0" borderId="50" xfId="0" applyBorder="1"/>
    <xf numFmtId="0" fontId="0" fillId="2" borderId="18" xfId="0" applyFill="1" applyBorder="1"/>
    <xf numFmtId="0" fontId="10" fillId="2" borderId="18" xfId="0" applyFont="1" applyFill="1" applyBorder="1"/>
    <xf numFmtId="0" fontId="10" fillId="2" borderId="19" xfId="0" applyFont="1" applyFill="1" applyBorder="1"/>
    <xf numFmtId="0" fontId="10" fillId="2" borderId="21" xfId="0" applyFont="1" applyFill="1" applyBorder="1"/>
    <xf numFmtId="0" fontId="0" fillId="0" borderId="42" xfId="0" quotePrefix="1" applyBorder="1" applyAlignment="1">
      <alignment horizontal="right"/>
    </xf>
    <xf numFmtId="0" fontId="0" fillId="0" borderId="0" xfId="0" quotePrefix="1" applyBorder="1" applyAlignment="1">
      <alignment horizontal="right"/>
    </xf>
    <xf numFmtId="0" fontId="0" fillId="0" borderId="0" xfId="0" applyBorder="1"/>
    <xf numFmtId="0" fontId="11" fillId="0" borderId="0" xfId="0" applyFont="1" applyBorder="1"/>
    <xf numFmtId="0" fontId="0" fillId="0" borderId="0" xfId="0" applyAlignment="1">
      <alignment wrapText="1"/>
    </xf>
    <xf numFmtId="0" fontId="10" fillId="2" borderId="0" xfId="0" applyFont="1" applyFill="1" applyBorder="1"/>
    <xf numFmtId="0" fontId="10" fillId="2" borderId="16" xfId="0" applyFont="1" applyFill="1" applyBorder="1"/>
    <xf numFmtId="0" fontId="10" fillId="2" borderId="20" xfId="0" applyFont="1" applyFill="1" applyBorder="1"/>
    <xf numFmtId="0" fontId="10" fillId="2" borderId="51" xfId="0" applyFont="1" applyFill="1" applyBorder="1"/>
    <xf numFmtId="0" fontId="10" fillId="2" borderId="52" xfId="0" applyFont="1" applyFill="1" applyBorder="1"/>
    <xf numFmtId="0" fontId="10" fillId="2" borderId="10" xfId="0" applyFont="1" applyFill="1" applyBorder="1"/>
    <xf numFmtId="0" fontId="0" fillId="0" borderId="48" xfId="0" applyBorder="1"/>
    <xf numFmtId="0" fontId="0" fillId="0" borderId="49" xfId="0" applyBorder="1"/>
    <xf numFmtId="0" fontId="0" fillId="0" borderId="53" xfId="0" applyBorder="1"/>
    <xf numFmtId="0" fontId="0" fillId="0" borderId="54" xfId="0" applyBorder="1"/>
    <xf numFmtId="0" fontId="0" fillId="0" borderId="2" xfId="0" applyBorder="1"/>
    <xf numFmtId="0" fontId="10" fillId="2" borderId="43" xfId="0" applyFont="1" applyFill="1" applyBorder="1"/>
    <xf numFmtId="0" fontId="10" fillId="2" borderId="3" xfId="0" applyFont="1" applyFill="1" applyBorder="1"/>
    <xf numFmtId="0" fontId="10" fillId="2" borderId="25" xfId="0" applyFont="1" applyFill="1" applyBorder="1"/>
    <xf numFmtId="0" fontId="10" fillId="2" borderId="55" xfId="0" applyFont="1" applyFill="1" applyBorder="1"/>
    <xf numFmtId="0" fontId="0" fillId="0" borderId="1" xfId="0" applyBorder="1"/>
    <xf numFmtId="0" fontId="0" fillId="0" borderId="38" xfId="0" applyBorder="1"/>
    <xf numFmtId="11" fontId="10" fillId="2" borderId="0" xfId="0" applyNumberFormat="1" applyFont="1" applyFill="1" applyBorder="1"/>
    <xf numFmtId="11" fontId="13" fillId="0" borderId="0" xfId="0" applyNumberFormat="1" applyFont="1"/>
    <xf numFmtId="11" fontId="0" fillId="0" borderId="0" xfId="0" applyNumberFormat="1" applyBorder="1"/>
    <xf numFmtId="0" fontId="0" fillId="0" borderId="56" xfId="0" applyBorder="1"/>
    <xf numFmtId="0" fontId="13" fillId="0" borderId="0" xfId="0" applyFont="1"/>
    <xf numFmtId="0" fontId="13" fillId="0" borderId="0" xfId="0" quotePrefix="1" applyFont="1"/>
    <xf numFmtId="0" fontId="3" fillId="0" borderId="11" xfId="0" applyFont="1" applyBorder="1"/>
    <xf numFmtId="0" fontId="3" fillId="0" borderId="12" xfId="0" applyFont="1" applyBorder="1"/>
    <xf numFmtId="0" fontId="3" fillId="0" borderId="47" xfId="0" applyFont="1" applyBorder="1"/>
    <xf numFmtId="0" fontId="3" fillId="0" borderId="28" xfId="0" applyFont="1" applyBorder="1"/>
    <xf numFmtId="0" fontId="3" fillId="0" borderId="43" xfId="0" applyFont="1" applyBorder="1"/>
    <xf numFmtId="0" fontId="3" fillId="0" borderId="2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901700</xdr:colOff>
      <xdr:row>17</xdr:row>
      <xdr:rowOff>0</xdr:rowOff>
    </xdr:from>
    <xdr:to>
      <xdr:col>6</xdr:col>
      <xdr:colOff>355600</xdr:colOff>
      <xdr:row>42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36751D-2E5E-5B42-85C9-6229BF5C7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700" y="4178300"/>
          <a:ext cx="9563100" cy="5207000"/>
        </a:xfrm>
        <a:prstGeom prst="rect">
          <a:avLst/>
        </a:prstGeom>
      </xdr:spPr>
    </xdr:pic>
    <xdr:clientData/>
  </xdr:twoCellAnchor>
  <xdr:twoCellAnchor editAs="oneCell">
    <xdr:from>
      <xdr:col>7</xdr:col>
      <xdr:colOff>330200</xdr:colOff>
      <xdr:row>6</xdr:row>
      <xdr:rowOff>139700</xdr:rowOff>
    </xdr:from>
    <xdr:to>
      <xdr:col>11</xdr:col>
      <xdr:colOff>520700</xdr:colOff>
      <xdr:row>14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67ADD1-162A-7148-AC87-2D1F88908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64900" y="1422400"/>
          <a:ext cx="3492500" cy="2197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6</xdr:row>
      <xdr:rowOff>203200</xdr:rowOff>
    </xdr:from>
    <xdr:to>
      <xdr:col>12</xdr:col>
      <xdr:colOff>1168400</xdr:colOff>
      <xdr:row>17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BB3817-0C19-5844-B47B-C9723B062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53400" y="1422400"/>
          <a:ext cx="3492500" cy="219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FE59-F0B8-B348-A215-20650DA579DB}">
  <dimension ref="A5:C25"/>
  <sheetViews>
    <sheetView topLeftCell="A6" workbookViewId="0">
      <selection activeCell="C7" sqref="C7"/>
    </sheetView>
  </sheetViews>
  <sheetFormatPr baseColWidth="10" defaultRowHeight="16" x14ac:dyDescent="0.2"/>
  <cols>
    <col min="1" max="1" width="23" bestFit="1" customWidth="1"/>
    <col min="2" max="2" width="24" bestFit="1" customWidth="1"/>
    <col min="3" max="3" width="53.1640625" customWidth="1"/>
  </cols>
  <sheetData>
    <row r="5" spans="2:3" ht="17" thickBot="1" x14ac:dyDescent="0.25"/>
    <row r="6" spans="2:3" ht="20" thickBot="1" x14ac:dyDescent="0.3">
      <c r="B6" s="73" t="s">
        <v>78</v>
      </c>
      <c r="C6" s="74" t="s">
        <v>32</v>
      </c>
    </row>
    <row r="7" spans="2:3" ht="20" x14ac:dyDescent="0.25">
      <c r="B7" s="75" t="s">
        <v>62</v>
      </c>
      <c r="C7" s="77" t="s">
        <v>70</v>
      </c>
    </row>
    <row r="8" spans="2:3" ht="20" x14ac:dyDescent="0.25">
      <c r="B8" s="76" t="s">
        <v>63</v>
      </c>
      <c r="C8" s="78" t="s">
        <v>71</v>
      </c>
    </row>
    <row r="9" spans="2:3" ht="20" x14ac:dyDescent="0.25">
      <c r="B9" s="76" t="s">
        <v>64</v>
      </c>
      <c r="C9" s="78" t="s">
        <v>72</v>
      </c>
    </row>
    <row r="10" spans="2:3" ht="40" x14ac:dyDescent="0.25">
      <c r="B10" s="76" t="s">
        <v>65</v>
      </c>
      <c r="C10" s="78" t="s">
        <v>73</v>
      </c>
    </row>
    <row r="11" spans="2:3" ht="20" x14ac:dyDescent="0.25">
      <c r="B11" s="76" t="s">
        <v>66</v>
      </c>
      <c r="C11" s="78" t="s">
        <v>77</v>
      </c>
    </row>
    <row r="12" spans="2:3" ht="20" x14ac:dyDescent="0.25">
      <c r="B12" s="76" t="s">
        <v>67</v>
      </c>
      <c r="C12" s="78" t="s">
        <v>74</v>
      </c>
    </row>
    <row r="13" spans="2:3" ht="20" x14ac:dyDescent="0.25">
      <c r="B13" s="76" t="s">
        <v>68</v>
      </c>
      <c r="C13" s="78" t="s">
        <v>75</v>
      </c>
    </row>
    <row r="14" spans="2:3" ht="20" x14ac:dyDescent="0.25">
      <c r="B14" s="76" t="s">
        <v>69</v>
      </c>
      <c r="C14" s="78" t="s">
        <v>76</v>
      </c>
    </row>
    <row r="15" spans="2:3" x14ac:dyDescent="0.2">
      <c r="C15" s="70"/>
    </row>
    <row r="18" spans="1:1" x14ac:dyDescent="0.2">
      <c r="A18" s="69"/>
    </row>
    <row r="19" spans="1:1" x14ac:dyDescent="0.2">
      <c r="A19" s="69"/>
    </row>
    <row r="20" spans="1:1" x14ac:dyDescent="0.2">
      <c r="A20" s="69"/>
    </row>
    <row r="21" spans="1:1" x14ac:dyDescent="0.2">
      <c r="A21" s="69"/>
    </row>
    <row r="22" spans="1:1" x14ac:dyDescent="0.2">
      <c r="A22" s="69"/>
    </row>
    <row r="23" spans="1:1" x14ac:dyDescent="0.2">
      <c r="A23" s="69"/>
    </row>
    <row r="24" spans="1:1" x14ac:dyDescent="0.2">
      <c r="A24" s="69"/>
    </row>
    <row r="25" spans="1:1" x14ac:dyDescent="0.2">
      <c r="A25" s="6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DC4E-2031-9045-973C-F1B4515431EE}">
  <dimension ref="A1:R50"/>
  <sheetViews>
    <sheetView zoomScale="150" workbookViewId="0"/>
  </sheetViews>
  <sheetFormatPr baseColWidth="10" defaultRowHeight="12" x14ac:dyDescent="0.15"/>
  <cols>
    <col min="1" max="1" width="10.83203125" style="33"/>
    <col min="2" max="2" width="10.83203125" style="33" customWidth="1"/>
    <col min="3" max="3" width="21.83203125" style="33" customWidth="1"/>
    <col min="4" max="5" width="6.5" style="33" customWidth="1"/>
    <col min="6" max="6" width="39.1640625" style="40" customWidth="1"/>
    <col min="7" max="16384" width="10.83203125" style="33"/>
  </cols>
  <sheetData>
    <row r="1" spans="2:6" x14ac:dyDescent="0.15">
      <c r="F1" s="34"/>
    </row>
    <row r="2" spans="2:6" ht="13" thickBot="1" x14ac:dyDescent="0.2">
      <c r="B2" s="1"/>
      <c r="C2" s="1"/>
      <c r="D2" s="1"/>
      <c r="E2" s="1"/>
      <c r="F2" s="2"/>
    </row>
    <row r="3" spans="2:6" s="35" customFormat="1" ht="14" thickBot="1" x14ac:dyDescent="0.2">
      <c r="B3" s="3" t="s">
        <v>2</v>
      </c>
      <c r="C3" s="4" t="s">
        <v>27</v>
      </c>
      <c r="D3" s="5" t="s">
        <v>32</v>
      </c>
      <c r="E3" s="6" t="s">
        <v>26</v>
      </c>
      <c r="F3" s="7" t="s">
        <v>25</v>
      </c>
    </row>
    <row r="4" spans="2:6" ht="13" thickBot="1" x14ac:dyDescent="0.2">
      <c r="B4" s="8" t="s">
        <v>15</v>
      </c>
      <c r="C4" s="9" t="s">
        <v>0</v>
      </c>
      <c r="D4" s="10"/>
      <c r="E4" s="11"/>
      <c r="F4" s="12"/>
    </row>
    <row r="5" spans="2:6" ht="13" thickBot="1" x14ac:dyDescent="0.2">
      <c r="B5" s="3" t="s">
        <v>3</v>
      </c>
      <c r="C5" s="4" t="s">
        <v>13</v>
      </c>
      <c r="D5" s="4"/>
      <c r="E5" s="13"/>
      <c r="F5" s="14"/>
    </row>
    <row r="6" spans="2:6" x14ac:dyDescent="0.15">
      <c r="B6" s="15" t="s">
        <v>5</v>
      </c>
      <c r="C6" s="31" t="s">
        <v>23</v>
      </c>
      <c r="D6" s="31"/>
      <c r="E6" s="43"/>
      <c r="F6" s="17"/>
    </row>
    <row r="7" spans="2:6" x14ac:dyDescent="0.15">
      <c r="B7" s="32" t="s">
        <v>33</v>
      </c>
      <c r="C7" s="30" t="s">
        <v>23</v>
      </c>
      <c r="D7" s="30"/>
      <c r="E7" s="44"/>
      <c r="F7" s="26"/>
    </row>
    <row r="8" spans="2:6" ht="13" thickBot="1" x14ac:dyDescent="0.2">
      <c r="B8" s="21" t="s">
        <v>34</v>
      </c>
      <c r="C8" s="39" t="s">
        <v>23</v>
      </c>
      <c r="D8" s="39"/>
      <c r="E8" s="45"/>
      <c r="F8" s="23"/>
    </row>
    <row r="9" spans="2:6" ht="13" thickBot="1" x14ac:dyDescent="0.2">
      <c r="B9" s="3" t="s">
        <v>4</v>
      </c>
      <c r="C9" s="4" t="s">
        <v>14</v>
      </c>
      <c r="D9" s="4"/>
      <c r="E9" s="13"/>
      <c r="F9" s="14"/>
    </row>
    <row r="10" spans="2:6" ht="13" x14ac:dyDescent="0.15">
      <c r="B10" s="15" t="s">
        <v>6</v>
      </c>
      <c r="C10" s="16" t="s">
        <v>23</v>
      </c>
      <c r="D10" s="16"/>
      <c r="E10" s="46"/>
      <c r="F10" s="17"/>
    </row>
    <row r="11" spans="2:6" ht="13" x14ac:dyDescent="0.15">
      <c r="B11" s="15" t="s">
        <v>7</v>
      </c>
      <c r="C11" s="19" t="s">
        <v>35</v>
      </c>
      <c r="D11" s="16"/>
      <c r="E11" s="46"/>
      <c r="F11" s="17"/>
    </row>
    <row r="12" spans="2:6" ht="13" x14ac:dyDescent="0.15">
      <c r="B12" s="18" t="s">
        <v>8</v>
      </c>
      <c r="C12" s="19" t="s">
        <v>18</v>
      </c>
      <c r="D12" s="19"/>
      <c r="E12" s="47"/>
      <c r="F12" s="20"/>
    </row>
    <row r="13" spans="2:6" ht="13" x14ac:dyDescent="0.15">
      <c r="B13" s="18" t="s">
        <v>9</v>
      </c>
      <c r="C13" s="19" t="s">
        <v>19</v>
      </c>
      <c r="D13" s="19"/>
      <c r="E13" s="47"/>
      <c r="F13" s="20"/>
    </row>
    <row r="14" spans="2:6" ht="13" x14ac:dyDescent="0.15">
      <c r="B14" s="18" t="s">
        <v>10</v>
      </c>
      <c r="C14" s="19" t="s">
        <v>20</v>
      </c>
      <c r="D14" s="19"/>
      <c r="E14" s="47"/>
      <c r="F14" s="20"/>
    </row>
    <row r="15" spans="2:6" ht="13" x14ac:dyDescent="0.15">
      <c r="B15" s="18" t="s">
        <v>11</v>
      </c>
      <c r="C15" s="19" t="s">
        <v>22</v>
      </c>
      <c r="D15" s="19"/>
      <c r="E15" s="47"/>
      <c r="F15" s="20"/>
    </row>
    <row r="16" spans="2:6" ht="13" x14ac:dyDescent="0.15">
      <c r="B16" s="18" t="s">
        <v>12</v>
      </c>
      <c r="C16" s="19" t="s">
        <v>38</v>
      </c>
      <c r="D16" s="19"/>
      <c r="E16" s="47"/>
      <c r="F16" s="20"/>
    </row>
    <row r="17" spans="1:18" ht="13" x14ac:dyDescent="0.15">
      <c r="B17" s="18" t="s">
        <v>21</v>
      </c>
      <c r="C17" s="19" t="s">
        <v>36</v>
      </c>
      <c r="D17" s="19"/>
      <c r="E17" s="47"/>
      <c r="F17" s="20"/>
    </row>
    <row r="18" spans="1:18" ht="14" thickBot="1" x14ac:dyDescent="0.2">
      <c r="B18" s="21" t="s">
        <v>21</v>
      </c>
      <c r="C18" s="22" t="s">
        <v>37</v>
      </c>
      <c r="D18" s="22"/>
      <c r="E18" s="48"/>
      <c r="F18" s="23"/>
    </row>
    <row r="19" spans="1:18" ht="13" thickBot="1" x14ac:dyDescent="0.2">
      <c r="B19" s="8" t="s">
        <v>16</v>
      </c>
      <c r="C19" s="9" t="s">
        <v>1</v>
      </c>
      <c r="D19" s="10"/>
      <c r="E19" s="11"/>
      <c r="F19" s="12"/>
    </row>
    <row r="20" spans="1:18" ht="13" x14ac:dyDescent="0.15">
      <c r="A20" s="36" t="s">
        <v>30</v>
      </c>
      <c r="B20" s="15" t="s">
        <v>29</v>
      </c>
      <c r="C20" s="16" t="s">
        <v>28</v>
      </c>
      <c r="D20" s="16"/>
      <c r="E20" s="46"/>
      <c r="F20" s="17"/>
    </row>
    <row r="21" spans="1:18" ht="14" thickBot="1" x14ac:dyDescent="0.2">
      <c r="B21" s="24" t="s">
        <v>29</v>
      </c>
      <c r="C21" s="25" t="s">
        <v>28</v>
      </c>
      <c r="D21" s="25"/>
      <c r="E21" s="49"/>
      <c r="F21" s="26"/>
    </row>
    <row r="22" spans="1:18" ht="14" thickBot="1" x14ac:dyDescent="0.2">
      <c r="B22" s="8"/>
      <c r="C22" s="27" t="s">
        <v>31</v>
      </c>
      <c r="D22" s="10"/>
      <c r="E22" s="11"/>
      <c r="F22" s="12"/>
    </row>
    <row r="23" spans="1:18" ht="13" thickBot="1" x14ac:dyDescent="0.2">
      <c r="B23" s="28" t="s">
        <v>17</v>
      </c>
      <c r="C23" s="4" t="s">
        <v>80</v>
      </c>
      <c r="D23" s="4"/>
      <c r="E23" s="50"/>
      <c r="F23" s="29"/>
    </row>
    <row r="24" spans="1:18" s="37" customFormat="1" x14ac:dyDescent="0.15">
      <c r="A24" s="38" t="s">
        <v>30</v>
      </c>
      <c r="B24" s="15" t="s">
        <v>89</v>
      </c>
      <c r="C24" s="31" t="s">
        <v>83</v>
      </c>
      <c r="D24" s="41"/>
      <c r="E24" s="46"/>
      <c r="F24" s="17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</row>
    <row r="25" spans="1:18" s="37" customFormat="1" x14ac:dyDescent="0.15">
      <c r="A25" s="38"/>
      <c r="B25" s="15" t="s">
        <v>90</v>
      </c>
      <c r="C25" s="31" t="s">
        <v>84</v>
      </c>
      <c r="D25" s="41"/>
      <c r="E25" s="46"/>
      <c r="F25" s="17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s="37" customFormat="1" x14ac:dyDescent="0.15">
      <c r="B26" s="24" t="s">
        <v>92</v>
      </c>
      <c r="C26" s="30" t="s">
        <v>86</v>
      </c>
      <c r="D26" s="42"/>
      <c r="E26" s="49"/>
      <c r="F26" s="2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</row>
    <row r="27" spans="1:18" s="37" customFormat="1" x14ac:dyDescent="0.15">
      <c r="B27" s="24" t="s">
        <v>91</v>
      </c>
      <c r="C27" s="30" t="s">
        <v>87</v>
      </c>
      <c r="D27" s="42"/>
      <c r="E27" s="49"/>
      <c r="F27" s="2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</row>
    <row r="28" spans="1:18" s="37" customFormat="1" x14ac:dyDescent="0.15">
      <c r="B28" s="24" t="s">
        <v>93</v>
      </c>
      <c r="C28" s="30" t="s">
        <v>85</v>
      </c>
      <c r="D28" s="42"/>
      <c r="E28" s="49"/>
      <c r="F28" s="2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</row>
    <row r="29" spans="1:18" s="37" customFormat="1" ht="13" thickBot="1" x14ac:dyDescent="0.2">
      <c r="B29" s="24" t="s">
        <v>94</v>
      </c>
      <c r="C29" s="30" t="s">
        <v>88</v>
      </c>
      <c r="D29" s="42"/>
      <c r="E29" s="49"/>
      <c r="F29" s="2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</row>
    <row r="30" spans="1:18" ht="13" thickBot="1" x14ac:dyDescent="0.2">
      <c r="B30" s="79">
        <v>4</v>
      </c>
      <c r="C30" s="4" t="s">
        <v>81</v>
      </c>
      <c r="D30" s="4"/>
      <c r="E30" s="50"/>
      <c r="F30" s="29"/>
    </row>
    <row r="31" spans="1:18" ht="13" thickBot="1" x14ac:dyDescent="0.2">
      <c r="B31" s="79">
        <v>5</v>
      </c>
      <c r="C31" s="4" t="s">
        <v>24</v>
      </c>
      <c r="D31" s="4"/>
      <c r="E31" s="50"/>
      <c r="F31" s="29"/>
    </row>
    <row r="32" spans="1:18" ht="13" thickBot="1" x14ac:dyDescent="0.2">
      <c r="B32" s="79">
        <v>6</v>
      </c>
      <c r="C32" s="4" t="s">
        <v>82</v>
      </c>
      <c r="D32" s="80"/>
      <c r="E32" s="50"/>
      <c r="F32" s="29"/>
    </row>
    <row r="44" spans="3:3" ht="15" x14ac:dyDescent="0.2">
      <c r="C44" s="51" t="s">
        <v>39</v>
      </c>
    </row>
    <row r="45" spans="3:3" ht="15" x14ac:dyDescent="0.2">
      <c r="C45" s="51" t="s">
        <v>40</v>
      </c>
    </row>
    <row r="46" spans="3:3" ht="15" x14ac:dyDescent="0.2">
      <c r="C46" s="51" t="s">
        <v>41</v>
      </c>
    </row>
    <row r="47" spans="3:3" ht="15" x14ac:dyDescent="0.2">
      <c r="C47" s="51" t="s">
        <v>42</v>
      </c>
    </row>
    <row r="48" spans="3:3" ht="15" x14ac:dyDescent="0.2">
      <c r="C48" s="51" t="s">
        <v>43</v>
      </c>
    </row>
    <row r="49" spans="3:3" ht="15" x14ac:dyDescent="0.2">
      <c r="C49" s="51"/>
    </row>
    <row r="50" spans="3:3" ht="15" x14ac:dyDescent="0.2">
      <c r="C50" s="51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597CC-23D9-EB45-AE40-EDEB80C3B1B5}">
  <dimension ref="A2:O53"/>
  <sheetViews>
    <sheetView topLeftCell="A6" workbookViewId="0">
      <selection activeCell="F28" sqref="F28"/>
    </sheetView>
  </sheetViews>
  <sheetFormatPr baseColWidth="10" defaultRowHeight="16" x14ac:dyDescent="0.2"/>
  <cols>
    <col min="1" max="1" width="20.1640625" bestFit="1" customWidth="1"/>
    <col min="3" max="3" width="14" customWidth="1"/>
    <col min="4" max="4" width="17" customWidth="1"/>
    <col min="6" max="8" width="12.1640625" bestFit="1" customWidth="1"/>
    <col min="13" max="13" width="18.1640625" bestFit="1" customWidth="1"/>
  </cols>
  <sheetData>
    <row r="2" spans="2:9" x14ac:dyDescent="0.2">
      <c r="B2" t="s">
        <v>109</v>
      </c>
      <c r="D2">
        <v>2</v>
      </c>
    </row>
    <row r="3" spans="2:9" x14ac:dyDescent="0.2">
      <c r="B3" t="s">
        <v>96</v>
      </c>
      <c r="D3" t="s">
        <v>98</v>
      </c>
    </row>
    <row r="4" spans="2:9" x14ac:dyDescent="0.2">
      <c r="B4" t="s">
        <v>97</v>
      </c>
      <c r="D4" t="s">
        <v>99</v>
      </c>
    </row>
    <row r="7" spans="2:9" ht="17" thickBot="1" x14ac:dyDescent="0.25"/>
    <row r="8" spans="2:9" x14ac:dyDescent="0.2">
      <c r="B8" s="91" t="s">
        <v>100</v>
      </c>
      <c r="C8" s="92" t="s">
        <v>102</v>
      </c>
      <c r="D8" s="92"/>
      <c r="E8" s="92"/>
      <c r="F8" s="92"/>
      <c r="G8" s="92"/>
      <c r="H8" s="92"/>
      <c r="I8" s="93"/>
    </row>
    <row r="9" spans="2:9" x14ac:dyDescent="0.2">
      <c r="B9" s="95" t="s">
        <v>29</v>
      </c>
      <c r="C9" s="94" t="s">
        <v>127</v>
      </c>
      <c r="D9" s="94"/>
      <c r="E9" s="94"/>
      <c r="F9" s="94"/>
      <c r="G9" s="94"/>
      <c r="H9" s="94"/>
      <c r="I9" s="96"/>
    </row>
    <row r="10" spans="2:9" x14ac:dyDescent="0.2">
      <c r="B10" s="95"/>
      <c r="C10" s="94" t="s">
        <v>128</v>
      </c>
      <c r="D10" s="94"/>
      <c r="E10" s="94"/>
      <c r="F10" s="94"/>
      <c r="G10" s="94"/>
      <c r="H10" s="94"/>
      <c r="I10" s="96"/>
    </row>
    <row r="11" spans="2:9" x14ac:dyDescent="0.2">
      <c r="B11" s="95"/>
      <c r="C11" s="94" t="s">
        <v>129</v>
      </c>
      <c r="D11" s="94"/>
      <c r="E11" s="94"/>
      <c r="F11" s="94"/>
      <c r="G11" s="94"/>
      <c r="H11" s="94"/>
      <c r="I11" s="96"/>
    </row>
    <row r="12" spans="2:9" x14ac:dyDescent="0.2">
      <c r="B12" s="95"/>
      <c r="C12" s="94"/>
      <c r="D12" s="94"/>
      <c r="E12" s="94"/>
      <c r="F12" s="94"/>
      <c r="G12" s="94"/>
      <c r="H12" s="94"/>
      <c r="I12" s="96"/>
    </row>
    <row r="13" spans="2:9" x14ac:dyDescent="0.2">
      <c r="B13" s="95"/>
      <c r="C13" s="94"/>
      <c r="D13" s="94"/>
      <c r="E13" s="94"/>
      <c r="F13" s="94"/>
      <c r="G13" s="94"/>
      <c r="H13" s="94"/>
      <c r="I13" s="96"/>
    </row>
    <row r="14" spans="2:9" x14ac:dyDescent="0.2">
      <c r="B14" s="95"/>
      <c r="C14" s="94"/>
      <c r="D14" s="94"/>
      <c r="E14" s="94"/>
      <c r="F14" s="94"/>
      <c r="G14" s="94"/>
      <c r="H14" s="94"/>
      <c r="I14" s="96"/>
    </row>
    <row r="15" spans="2:9" x14ac:dyDescent="0.2">
      <c r="B15" s="95"/>
      <c r="C15" s="94"/>
      <c r="D15" s="94"/>
      <c r="E15" s="94"/>
      <c r="F15" s="94"/>
      <c r="G15" s="94"/>
      <c r="H15" s="94"/>
      <c r="I15" s="96"/>
    </row>
    <row r="16" spans="2:9" x14ac:dyDescent="0.2">
      <c r="B16" s="95"/>
      <c r="C16" s="94"/>
      <c r="D16" s="94"/>
      <c r="E16" s="94"/>
      <c r="F16" s="94"/>
      <c r="G16" s="94"/>
      <c r="H16" s="94"/>
      <c r="I16" s="96"/>
    </row>
    <row r="17" spans="2:15" x14ac:dyDescent="0.2">
      <c r="B17" s="95"/>
      <c r="C17" s="94"/>
      <c r="D17" s="94"/>
      <c r="E17" s="94"/>
      <c r="F17" s="94"/>
      <c r="G17" s="94"/>
      <c r="H17" s="94"/>
      <c r="I17" s="96"/>
    </row>
    <row r="18" spans="2:15" x14ac:dyDescent="0.2">
      <c r="B18" s="95"/>
      <c r="C18" s="94"/>
      <c r="D18" s="94"/>
      <c r="E18" s="94"/>
      <c r="F18" s="94"/>
      <c r="G18" s="94"/>
      <c r="H18" s="94"/>
      <c r="I18" s="96"/>
    </row>
    <row r="19" spans="2:15" x14ac:dyDescent="0.2">
      <c r="B19" s="95"/>
      <c r="C19" s="94"/>
      <c r="D19" s="94"/>
      <c r="E19" s="94"/>
      <c r="F19" s="94"/>
      <c r="G19" s="94"/>
      <c r="H19" s="94"/>
      <c r="I19" s="96"/>
    </row>
    <row r="20" spans="2:15" x14ac:dyDescent="0.2">
      <c r="B20" s="95"/>
      <c r="C20" s="94"/>
      <c r="D20" s="94"/>
      <c r="E20" s="94"/>
      <c r="F20" s="94"/>
      <c r="G20" s="94"/>
      <c r="H20" s="94"/>
      <c r="I20" s="96"/>
    </row>
    <row r="21" spans="2:15" ht="17" thickBot="1" x14ac:dyDescent="0.25">
      <c r="B21" s="97"/>
      <c r="C21" s="98"/>
      <c r="D21" s="98"/>
      <c r="E21" s="98"/>
      <c r="F21" s="98"/>
      <c r="G21" s="98"/>
      <c r="H21" s="98"/>
      <c r="I21" s="99"/>
    </row>
    <row r="23" spans="2:15" x14ac:dyDescent="0.2">
      <c r="M23">
        <f>E29*J24</f>
        <v>12343.166935914553</v>
      </c>
      <c r="N23">
        <f>M23*24</f>
        <v>296236.00646194926</v>
      </c>
    </row>
    <row r="24" spans="2:15" x14ac:dyDescent="0.2">
      <c r="H24">
        <v>44.94</v>
      </c>
      <c r="I24">
        <v>45</v>
      </c>
      <c r="J24">
        <f>I24/H24</f>
        <v>1.0013351134846462</v>
      </c>
      <c r="L24">
        <f>E29*J24*24</f>
        <v>296236.00646194926</v>
      </c>
    </row>
    <row r="26" spans="2:15" x14ac:dyDescent="0.2">
      <c r="B26" t="s">
        <v>79</v>
      </c>
      <c r="L26" t="s">
        <v>125</v>
      </c>
      <c r="N26">
        <v>803488</v>
      </c>
      <c r="O26" t="s">
        <v>126</v>
      </c>
    </row>
    <row r="28" spans="2:15" x14ac:dyDescent="0.2">
      <c r="D28" t="s">
        <v>138</v>
      </c>
      <c r="E28" t="s">
        <v>139</v>
      </c>
      <c r="F28">
        <f>1/E29/E30</f>
        <v>8.1016485087820469E-5</v>
      </c>
    </row>
    <row r="29" spans="2:15" x14ac:dyDescent="0.2">
      <c r="B29" t="s">
        <v>120</v>
      </c>
      <c r="D29">
        <v>12381.9095</v>
      </c>
      <c r="E29">
        <v>12326.70938</v>
      </c>
      <c r="G29">
        <f>1/D29</f>
        <v>8.0762987324370288E-5</v>
      </c>
    </row>
    <row r="30" spans="2:15" x14ac:dyDescent="0.2">
      <c r="B30" t="s">
        <v>121</v>
      </c>
      <c r="D30">
        <v>0.99696921000000005</v>
      </c>
      <c r="E30">
        <v>1.0013351134846462</v>
      </c>
    </row>
    <row r="32" spans="2:15" s="116" customFormat="1" x14ac:dyDescent="0.2">
      <c r="B32" s="116" t="s">
        <v>122</v>
      </c>
      <c r="C32" s="116" t="s">
        <v>140</v>
      </c>
      <c r="D32" s="116" t="s">
        <v>141</v>
      </c>
      <c r="E32" t="s">
        <v>135</v>
      </c>
      <c r="F32" t="s">
        <v>136</v>
      </c>
      <c r="G32" t="s">
        <v>137</v>
      </c>
    </row>
    <row r="33" spans="1:14" x14ac:dyDescent="0.2">
      <c r="B33">
        <v>-10</v>
      </c>
      <c r="C33">
        <f>B33*$D$29</f>
        <v>-123819.095</v>
      </c>
      <c r="D33">
        <f>C33*$D$30</f>
        <v>-123443.82532506496</v>
      </c>
      <c r="G33">
        <f>B33*$E$29*$E$30</f>
        <v>-123431.66935914553</v>
      </c>
    </row>
    <row r="34" spans="1:14" x14ac:dyDescent="0.2">
      <c r="B34">
        <v>-5</v>
      </c>
      <c r="C34">
        <f t="shared" ref="C34:C45" si="0">B34*$D$29</f>
        <v>-61909.547500000001</v>
      </c>
      <c r="D34">
        <f t="shared" ref="D34:D45" si="1">C34*$D$30</f>
        <v>-61721.912662532479</v>
      </c>
      <c r="G34">
        <f t="shared" ref="G34:G35" si="2">B34*$E$29*$E$30</f>
        <v>-61715.834679572763</v>
      </c>
      <c r="K34">
        <v>360</v>
      </c>
    </row>
    <row r="35" spans="1:14" x14ac:dyDescent="0.2">
      <c r="A35" t="s">
        <v>123</v>
      </c>
      <c r="B35">
        <v>0</v>
      </c>
      <c r="C35">
        <f t="shared" si="0"/>
        <v>0</v>
      </c>
      <c r="D35">
        <f t="shared" si="1"/>
        <v>0</v>
      </c>
      <c r="G35">
        <f t="shared" si="2"/>
        <v>0</v>
      </c>
      <c r="K35">
        <f>K34/D29</f>
        <v>2.9074675436773303E-2</v>
      </c>
      <c r="L35">
        <f>K35*60</f>
        <v>1.7444805262063983</v>
      </c>
    </row>
    <row r="36" spans="1:14" x14ac:dyDescent="0.2">
      <c r="B36">
        <v>5</v>
      </c>
      <c r="C36">
        <f t="shared" si="0"/>
        <v>61909.547500000001</v>
      </c>
      <c r="D36">
        <f>C36*$D$30</f>
        <v>61721.912662532479</v>
      </c>
      <c r="G36">
        <f>B36*$E$29*$E$30</f>
        <v>61715.834679572763</v>
      </c>
    </row>
    <row r="37" spans="1:14" x14ac:dyDescent="0.2">
      <c r="B37">
        <v>10</v>
      </c>
      <c r="C37">
        <f t="shared" si="0"/>
        <v>123819.095</v>
      </c>
      <c r="D37">
        <f t="shared" si="1"/>
        <v>123443.82532506496</v>
      </c>
      <c r="G37">
        <f>B37*$E$29*$E$30</f>
        <v>123431.66935914553</v>
      </c>
    </row>
    <row r="38" spans="1:14" x14ac:dyDescent="0.2">
      <c r="B38">
        <v>15</v>
      </c>
      <c r="C38">
        <f t="shared" si="0"/>
        <v>185728.64249999999</v>
      </c>
      <c r="D38">
        <f t="shared" si="1"/>
        <v>185165.73798759741</v>
      </c>
      <c r="G38">
        <f>B38*$E$29*$E$30</f>
        <v>185147.5040387183</v>
      </c>
    </row>
    <row r="39" spans="1:14" x14ac:dyDescent="0.2">
      <c r="B39">
        <v>20</v>
      </c>
      <c r="C39">
        <f t="shared" si="0"/>
        <v>247638.19</v>
      </c>
      <c r="D39">
        <f t="shared" si="1"/>
        <v>246887.65065012992</v>
      </c>
      <c r="G39">
        <f t="shared" ref="G39:G45" si="3">B39*$E$29*$E$30</f>
        <v>246863.33871829105</v>
      </c>
    </row>
    <row r="40" spans="1:14" x14ac:dyDescent="0.2">
      <c r="B40">
        <v>25</v>
      </c>
      <c r="C40">
        <f t="shared" si="0"/>
        <v>309547.73749999999</v>
      </c>
      <c r="D40">
        <f t="shared" si="1"/>
        <v>308609.56331266236</v>
      </c>
      <c r="G40">
        <f t="shared" si="3"/>
        <v>308579.17339786387</v>
      </c>
    </row>
    <row r="41" spans="1:14" x14ac:dyDescent="0.2">
      <c r="B41">
        <v>30</v>
      </c>
      <c r="C41">
        <f t="shared" si="0"/>
        <v>371457.28499999997</v>
      </c>
      <c r="D41">
        <f t="shared" si="1"/>
        <v>370331.47597519483</v>
      </c>
      <c r="G41">
        <f t="shared" si="3"/>
        <v>370295.00807743659</v>
      </c>
      <c r="M41" t="s">
        <v>130</v>
      </c>
    </row>
    <row r="42" spans="1:14" x14ac:dyDescent="0.2">
      <c r="B42">
        <v>35</v>
      </c>
      <c r="C42">
        <f t="shared" si="0"/>
        <v>433366.83250000002</v>
      </c>
      <c r="D42">
        <f t="shared" si="1"/>
        <v>432053.38863772736</v>
      </c>
      <c r="G42">
        <f t="shared" si="3"/>
        <v>432010.84275700932</v>
      </c>
      <c r="H42">
        <f>G42+3300.0609</f>
        <v>435310.9036570093</v>
      </c>
      <c r="M42" t="s">
        <v>131</v>
      </c>
      <c r="N42">
        <v>11183</v>
      </c>
    </row>
    <row r="43" spans="1:14" x14ac:dyDescent="0.2">
      <c r="B43">
        <v>40</v>
      </c>
      <c r="C43">
        <f t="shared" si="0"/>
        <v>495276.38</v>
      </c>
      <c r="D43">
        <f t="shared" si="1"/>
        <v>493775.30130025983</v>
      </c>
      <c r="G43">
        <f t="shared" si="3"/>
        <v>493726.6774365821</v>
      </c>
      <c r="M43" t="s">
        <v>132</v>
      </c>
      <c r="N43">
        <v>62000</v>
      </c>
    </row>
    <row r="44" spans="1:14" x14ac:dyDescent="0.2">
      <c r="B44">
        <v>45</v>
      </c>
      <c r="C44">
        <f t="shared" si="0"/>
        <v>557185.92749999999</v>
      </c>
      <c r="D44">
        <f t="shared" si="1"/>
        <v>555497.2139627923</v>
      </c>
      <c r="G44">
        <f t="shared" si="3"/>
        <v>555442.51211615489</v>
      </c>
      <c r="H44">
        <f>G44+3300.0609</f>
        <v>558742.57301615493</v>
      </c>
      <c r="M44" t="s">
        <v>133</v>
      </c>
      <c r="N44">
        <f>N42+N43</f>
        <v>73183</v>
      </c>
    </row>
    <row r="45" spans="1:14" x14ac:dyDescent="0.2">
      <c r="B45">
        <v>48.5</v>
      </c>
      <c r="C45">
        <f t="shared" si="0"/>
        <v>600522.61074999999</v>
      </c>
      <c r="D45">
        <f t="shared" si="1"/>
        <v>598702.55282656499</v>
      </c>
      <c r="G45">
        <f t="shared" si="3"/>
        <v>598643.59639185574</v>
      </c>
    </row>
    <row r="52" spans="3:8" x14ac:dyDescent="0.2">
      <c r="C52" t="s">
        <v>142</v>
      </c>
      <c r="E52">
        <f>0.1*E29*E30</f>
        <v>1234.3166935914555</v>
      </c>
      <c r="F52" t="s">
        <v>143</v>
      </c>
    </row>
    <row r="53" spans="3:8" x14ac:dyDescent="0.2">
      <c r="H53">
        <f>5/443000</f>
        <v>1.128668171557562E-5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0310-C035-6C4C-A5AB-B339976BEC09}">
  <dimension ref="B2:S60"/>
  <sheetViews>
    <sheetView topLeftCell="A17" workbookViewId="0">
      <selection activeCell="F11" sqref="F11"/>
    </sheetView>
  </sheetViews>
  <sheetFormatPr baseColWidth="10" defaultRowHeight="16" x14ac:dyDescent="0.2"/>
  <cols>
    <col min="2" max="2" width="11.5" bestFit="1" customWidth="1"/>
    <col min="3" max="3" width="15.83203125" customWidth="1"/>
    <col min="4" max="4" width="12.5" bestFit="1" customWidth="1"/>
    <col min="5" max="5" width="13.6640625" bestFit="1" customWidth="1"/>
    <col min="6" max="6" width="16.33203125" bestFit="1" customWidth="1"/>
  </cols>
  <sheetData>
    <row r="2" spans="2:19" x14ac:dyDescent="0.2">
      <c r="B2" t="s">
        <v>109</v>
      </c>
      <c r="D2">
        <v>3</v>
      </c>
    </row>
    <row r="3" spans="2:19" x14ac:dyDescent="0.2">
      <c r="B3" t="s">
        <v>96</v>
      </c>
      <c r="D3" t="s">
        <v>58</v>
      </c>
    </row>
    <row r="4" spans="2:19" x14ac:dyDescent="0.2">
      <c r="D4" t="s">
        <v>56</v>
      </c>
    </row>
    <row r="5" spans="2:19" x14ac:dyDescent="0.2">
      <c r="B5" t="s">
        <v>97</v>
      </c>
      <c r="D5" t="s">
        <v>59</v>
      </c>
    </row>
    <row r="9" spans="2:19" ht="17" thickBot="1" x14ac:dyDescent="0.25"/>
    <row r="10" spans="2:19" x14ac:dyDescent="0.2">
      <c r="B10" s="86" t="s">
        <v>95</v>
      </c>
      <c r="C10" s="81"/>
      <c r="D10" s="60" t="s">
        <v>53</v>
      </c>
      <c r="E10" s="60" t="s">
        <v>51</v>
      </c>
      <c r="F10" s="66" t="s">
        <v>52</v>
      </c>
      <c r="L10" s="91" t="s">
        <v>100</v>
      </c>
      <c r="M10" s="92" t="s">
        <v>102</v>
      </c>
      <c r="N10" s="92"/>
      <c r="O10" s="92"/>
      <c r="P10" s="92"/>
      <c r="Q10" s="92"/>
      <c r="R10" s="92"/>
      <c r="S10" s="93"/>
    </row>
    <row r="11" spans="2:19" ht="17" thickBot="1" x14ac:dyDescent="0.25">
      <c r="B11" s="88" t="s">
        <v>89</v>
      </c>
      <c r="C11" s="82" t="s">
        <v>57</v>
      </c>
      <c r="D11" s="67">
        <v>10.95</v>
      </c>
      <c r="E11" s="67">
        <v>934879</v>
      </c>
      <c r="F11" s="119" t="s">
        <v>134</v>
      </c>
      <c r="L11" s="95">
        <v>3</v>
      </c>
      <c r="M11" s="94"/>
      <c r="N11" s="94"/>
      <c r="O11" s="94"/>
      <c r="P11" s="94"/>
      <c r="Q11" s="94"/>
      <c r="R11" s="94"/>
      <c r="S11" s="96"/>
    </row>
    <row r="12" spans="2:19" x14ac:dyDescent="0.2">
      <c r="B12" s="89"/>
      <c r="L12" s="95"/>
      <c r="M12" s="94"/>
      <c r="N12" s="94"/>
      <c r="O12" s="94"/>
      <c r="P12" s="94"/>
      <c r="Q12" s="94"/>
      <c r="R12" s="94"/>
      <c r="S12" s="96"/>
    </row>
    <row r="13" spans="2:19" ht="17" thickBot="1" x14ac:dyDescent="0.25">
      <c r="B13" s="90"/>
      <c r="L13" s="95"/>
      <c r="M13" s="94"/>
      <c r="N13" s="94"/>
      <c r="O13" s="94"/>
      <c r="P13" s="94"/>
      <c r="Q13" s="94"/>
      <c r="R13" s="94"/>
      <c r="S13" s="96"/>
    </row>
    <row r="14" spans="2:19" x14ac:dyDescent="0.2">
      <c r="B14" s="86"/>
      <c r="C14" s="81" t="s">
        <v>45</v>
      </c>
      <c r="D14" s="60" t="s">
        <v>53</v>
      </c>
      <c r="E14" s="61"/>
      <c r="F14" s="60" t="s">
        <v>51</v>
      </c>
      <c r="G14" s="61"/>
      <c r="H14" s="62" t="s">
        <v>52</v>
      </c>
      <c r="I14" s="61"/>
      <c r="L14" s="95"/>
      <c r="M14" s="94"/>
      <c r="N14" s="94"/>
      <c r="O14" s="94"/>
      <c r="P14" s="94"/>
      <c r="Q14" s="94"/>
      <c r="R14" s="94"/>
      <c r="S14" s="96"/>
    </row>
    <row r="15" spans="2:19" ht="17" thickBot="1" x14ac:dyDescent="0.25">
      <c r="B15" s="87" t="s">
        <v>90</v>
      </c>
      <c r="C15" s="83" t="s">
        <v>46</v>
      </c>
      <c r="D15" s="63" t="s">
        <v>54</v>
      </c>
      <c r="E15" s="64" t="s">
        <v>55</v>
      </c>
      <c r="F15" s="63" t="s">
        <v>54</v>
      </c>
      <c r="G15" s="64" t="s">
        <v>55</v>
      </c>
      <c r="H15" s="65" t="s">
        <v>54</v>
      </c>
      <c r="I15" s="64" t="s">
        <v>55</v>
      </c>
      <c r="L15" s="95"/>
      <c r="M15" s="94"/>
      <c r="N15" s="94"/>
      <c r="O15" s="94"/>
      <c r="P15" s="94"/>
      <c r="Q15" s="94"/>
      <c r="R15" s="94"/>
      <c r="S15" s="96"/>
    </row>
    <row r="16" spans="2:19" x14ac:dyDescent="0.2">
      <c r="B16" s="87"/>
      <c r="C16" s="84">
        <v>1</v>
      </c>
      <c r="D16" s="54"/>
      <c r="E16" s="54"/>
      <c r="F16" s="54"/>
      <c r="G16" s="54"/>
      <c r="H16" s="54"/>
      <c r="I16" s="58"/>
      <c r="L16" s="95"/>
      <c r="M16" s="94"/>
      <c r="N16" s="94"/>
      <c r="O16" s="94"/>
      <c r="P16" s="94"/>
      <c r="Q16" s="94"/>
      <c r="R16" s="94"/>
      <c r="S16" s="96"/>
    </row>
    <row r="17" spans="2:19" x14ac:dyDescent="0.2">
      <c r="B17" s="87"/>
      <c r="C17" s="85">
        <v>2</v>
      </c>
      <c r="D17" s="52"/>
      <c r="E17" s="52"/>
      <c r="F17" s="52"/>
      <c r="G17" s="52"/>
      <c r="H17" s="52"/>
      <c r="I17" s="59"/>
      <c r="L17" s="95"/>
      <c r="M17" s="94"/>
      <c r="N17" s="94"/>
      <c r="O17" s="94"/>
      <c r="P17" s="94"/>
      <c r="Q17" s="94"/>
      <c r="R17" s="94"/>
      <c r="S17" s="96"/>
    </row>
    <row r="18" spans="2:19" x14ac:dyDescent="0.2">
      <c r="B18" s="87"/>
      <c r="C18" s="85">
        <v>3</v>
      </c>
      <c r="D18" s="52"/>
      <c r="E18" s="52"/>
      <c r="F18" s="52"/>
      <c r="G18" s="52"/>
      <c r="H18" s="52"/>
      <c r="I18" s="59"/>
      <c r="L18" s="95"/>
      <c r="M18" s="94"/>
      <c r="N18" s="94"/>
      <c r="O18" s="94"/>
      <c r="P18" s="94"/>
      <c r="Q18" s="94"/>
      <c r="R18" s="94"/>
      <c r="S18" s="96"/>
    </row>
    <row r="19" spans="2:19" x14ac:dyDescent="0.2">
      <c r="B19" s="87"/>
      <c r="C19" s="85">
        <v>4</v>
      </c>
      <c r="D19" s="52"/>
      <c r="E19" s="52"/>
      <c r="F19" s="52"/>
      <c r="G19" s="52"/>
      <c r="H19" s="52"/>
      <c r="I19" s="59"/>
      <c r="L19" s="95"/>
      <c r="M19" s="94"/>
      <c r="N19" s="94"/>
      <c r="O19" s="94"/>
      <c r="P19" s="94"/>
      <c r="Q19" s="94"/>
      <c r="R19" s="94"/>
      <c r="S19" s="96"/>
    </row>
    <row r="20" spans="2:19" ht="17" thickBot="1" x14ac:dyDescent="0.25">
      <c r="B20" s="88"/>
      <c r="C20" s="65">
        <v>5</v>
      </c>
      <c r="D20" s="57"/>
      <c r="E20" s="57"/>
      <c r="F20" s="57"/>
      <c r="G20" s="57"/>
      <c r="H20" s="57"/>
      <c r="I20" s="55"/>
      <c r="L20" s="95"/>
      <c r="M20" s="94"/>
      <c r="N20" s="94"/>
      <c r="O20" s="94"/>
      <c r="P20" s="94"/>
      <c r="Q20" s="94"/>
      <c r="R20" s="94"/>
      <c r="S20" s="96"/>
    </row>
    <row r="21" spans="2:19" x14ac:dyDescent="0.2">
      <c r="B21" s="89"/>
      <c r="L21" s="95"/>
      <c r="M21" s="94"/>
      <c r="N21" s="94"/>
      <c r="O21" s="94"/>
      <c r="P21" s="94"/>
      <c r="Q21" s="94"/>
      <c r="R21" s="94"/>
      <c r="S21" s="96"/>
    </row>
    <row r="22" spans="2:19" ht="17" thickBot="1" x14ac:dyDescent="0.25">
      <c r="B22" s="90"/>
      <c r="L22" s="95"/>
      <c r="M22" s="94"/>
      <c r="N22" s="94"/>
      <c r="O22" s="94"/>
      <c r="P22" s="94"/>
      <c r="Q22" s="94"/>
      <c r="R22" s="94"/>
      <c r="S22" s="96"/>
    </row>
    <row r="23" spans="2:19" ht="17" thickBot="1" x14ac:dyDescent="0.25">
      <c r="B23" s="86"/>
      <c r="C23" s="81" t="s">
        <v>45</v>
      </c>
      <c r="D23" s="60" t="s">
        <v>53</v>
      </c>
      <c r="E23" s="61"/>
      <c r="F23" s="60" t="s">
        <v>51</v>
      </c>
      <c r="G23" s="61"/>
      <c r="H23" s="62" t="s">
        <v>52</v>
      </c>
      <c r="I23" s="61"/>
      <c r="L23" s="97"/>
      <c r="M23" s="98"/>
      <c r="N23" s="98"/>
      <c r="O23" s="98"/>
      <c r="P23" s="98"/>
      <c r="Q23" s="98"/>
      <c r="R23" s="98"/>
      <c r="S23" s="99"/>
    </row>
    <row r="24" spans="2:19" ht="17" thickBot="1" x14ac:dyDescent="0.25">
      <c r="B24" s="87" t="s">
        <v>92</v>
      </c>
      <c r="C24" s="83" t="s">
        <v>47</v>
      </c>
      <c r="D24" s="63" t="s">
        <v>54</v>
      </c>
      <c r="E24" s="64" t="s">
        <v>55</v>
      </c>
      <c r="F24" s="63" t="s">
        <v>54</v>
      </c>
      <c r="G24" s="64" t="s">
        <v>55</v>
      </c>
      <c r="H24" s="65" t="s">
        <v>54</v>
      </c>
      <c r="I24" s="64" t="s">
        <v>55</v>
      </c>
    </row>
    <row r="25" spans="2:19" x14ac:dyDescent="0.2">
      <c r="B25" s="87"/>
      <c r="C25" s="84">
        <v>1</v>
      </c>
      <c r="D25" s="54"/>
      <c r="E25" s="54"/>
      <c r="F25" s="54"/>
      <c r="G25" s="54"/>
      <c r="H25" s="54"/>
      <c r="I25" s="58"/>
    </row>
    <row r="26" spans="2:19" x14ac:dyDescent="0.2">
      <c r="B26" s="87"/>
      <c r="C26" s="85">
        <v>2</v>
      </c>
      <c r="D26" s="52"/>
      <c r="E26" s="52"/>
      <c r="F26" s="52"/>
      <c r="G26" s="52"/>
      <c r="H26" s="52"/>
      <c r="I26" s="59"/>
    </row>
    <row r="27" spans="2:19" x14ac:dyDescent="0.2">
      <c r="B27" s="87"/>
      <c r="C27" s="85">
        <v>3</v>
      </c>
      <c r="D27" s="52"/>
      <c r="E27" s="52"/>
      <c r="F27" s="52"/>
      <c r="G27" s="52"/>
      <c r="H27" s="52"/>
      <c r="I27" s="59"/>
    </row>
    <row r="28" spans="2:19" x14ac:dyDescent="0.2">
      <c r="B28" s="87"/>
      <c r="C28" s="85">
        <v>4</v>
      </c>
      <c r="D28" s="52"/>
      <c r="E28" s="52"/>
      <c r="F28" s="52"/>
      <c r="G28" s="52"/>
      <c r="H28" s="52"/>
      <c r="I28" s="59"/>
    </row>
    <row r="29" spans="2:19" ht="17" thickBot="1" x14ac:dyDescent="0.25">
      <c r="B29" s="88"/>
      <c r="C29" s="65">
        <v>5</v>
      </c>
      <c r="D29" s="57"/>
      <c r="E29" s="57"/>
      <c r="F29" s="57"/>
      <c r="G29" s="57"/>
      <c r="H29" s="57"/>
      <c r="I29" s="55"/>
    </row>
    <row r="30" spans="2:19" x14ac:dyDescent="0.2">
      <c r="B30" s="89"/>
    </row>
    <row r="31" spans="2:19" ht="17" thickBot="1" x14ac:dyDescent="0.25">
      <c r="B31" s="90"/>
    </row>
    <row r="32" spans="2:19" x14ac:dyDescent="0.2">
      <c r="B32" s="86"/>
      <c r="C32" s="81" t="s">
        <v>45</v>
      </c>
      <c r="D32" s="60" t="s">
        <v>53</v>
      </c>
      <c r="E32" s="61"/>
      <c r="F32" s="60" t="s">
        <v>51</v>
      </c>
      <c r="G32" s="61"/>
      <c r="H32" s="62" t="s">
        <v>52</v>
      </c>
      <c r="I32" s="61"/>
    </row>
    <row r="33" spans="2:9" ht="17" thickBot="1" x14ac:dyDescent="0.25">
      <c r="B33" s="87" t="s">
        <v>91</v>
      </c>
      <c r="C33" s="83" t="s">
        <v>48</v>
      </c>
      <c r="D33" s="63" t="s">
        <v>54</v>
      </c>
      <c r="E33" s="64" t="s">
        <v>55</v>
      </c>
      <c r="F33" s="63" t="s">
        <v>54</v>
      </c>
      <c r="G33" s="64" t="s">
        <v>55</v>
      </c>
      <c r="H33" s="65" t="s">
        <v>54</v>
      </c>
      <c r="I33" s="64" t="s">
        <v>55</v>
      </c>
    </row>
    <row r="34" spans="2:9" x14ac:dyDescent="0.2">
      <c r="B34" s="87"/>
      <c r="C34" s="84">
        <v>1</v>
      </c>
      <c r="D34" s="54"/>
      <c r="E34" s="54"/>
      <c r="F34" s="54"/>
      <c r="G34" s="54"/>
      <c r="H34" s="54"/>
      <c r="I34" s="58"/>
    </row>
    <row r="35" spans="2:9" x14ac:dyDescent="0.2">
      <c r="B35" s="87"/>
      <c r="C35" s="85">
        <v>2</v>
      </c>
      <c r="D35" s="52"/>
      <c r="E35" s="52"/>
      <c r="F35" s="52"/>
      <c r="G35" s="52"/>
      <c r="H35" s="52"/>
      <c r="I35" s="59"/>
    </row>
    <row r="36" spans="2:9" x14ac:dyDescent="0.2">
      <c r="B36" s="87"/>
      <c r="C36" s="85">
        <v>3</v>
      </c>
      <c r="D36" s="52"/>
      <c r="E36" s="52"/>
      <c r="F36" s="52"/>
      <c r="G36" s="52"/>
      <c r="H36" s="52"/>
      <c r="I36" s="59"/>
    </row>
    <row r="37" spans="2:9" x14ac:dyDescent="0.2">
      <c r="B37" s="87"/>
      <c r="C37" s="85">
        <v>4</v>
      </c>
      <c r="D37" s="52"/>
      <c r="E37" s="52"/>
      <c r="F37" s="52"/>
      <c r="G37" s="52"/>
      <c r="H37" s="52"/>
      <c r="I37" s="59"/>
    </row>
    <row r="38" spans="2:9" ht="17" thickBot="1" x14ac:dyDescent="0.25">
      <c r="B38" s="88"/>
      <c r="C38" s="65">
        <v>5</v>
      </c>
      <c r="D38" s="57"/>
      <c r="E38" s="57"/>
      <c r="F38" s="57"/>
      <c r="G38" s="57"/>
      <c r="H38" s="57"/>
      <c r="I38" s="55"/>
    </row>
    <row r="39" spans="2:9" x14ac:dyDescent="0.2">
      <c r="B39" s="89"/>
    </row>
    <row r="40" spans="2:9" ht="17" thickBot="1" x14ac:dyDescent="0.25">
      <c r="B40" s="90"/>
    </row>
    <row r="41" spans="2:9" x14ac:dyDescent="0.2">
      <c r="B41" s="86"/>
      <c r="C41" s="81" t="s">
        <v>45</v>
      </c>
      <c r="D41" s="60" t="s">
        <v>53</v>
      </c>
      <c r="E41" s="61"/>
      <c r="F41" s="60" t="s">
        <v>51</v>
      </c>
      <c r="G41" s="61"/>
      <c r="H41" s="62" t="s">
        <v>52</v>
      </c>
      <c r="I41" s="61"/>
    </row>
    <row r="42" spans="2:9" ht="17" thickBot="1" x14ac:dyDescent="0.25">
      <c r="B42" s="87" t="s">
        <v>93</v>
      </c>
      <c r="C42" s="83" t="s">
        <v>49</v>
      </c>
      <c r="D42" s="63" t="s">
        <v>54</v>
      </c>
      <c r="E42" s="64" t="s">
        <v>55</v>
      </c>
      <c r="F42" s="63" t="s">
        <v>54</v>
      </c>
      <c r="G42" s="64" t="s">
        <v>55</v>
      </c>
      <c r="H42" s="65" t="s">
        <v>54</v>
      </c>
      <c r="I42" s="64" t="s">
        <v>55</v>
      </c>
    </row>
    <row r="43" spans="2:9" x14ac:dyDescent="0.2">
      <c r="B43" s="87"/>
      <c r="C43" s="84">
        <v>1</v>
      </c>
      <c r="D43" s="54"/>
      <c r="E43" s="54"/>
      <c r="F43" s="54"/>
      <c r="G43" s="54"/>
      <c r="H43" s="54"/>
      <c r="I43" s="58"/>
    </row>
    <row r="44" spans="2:9" x14ac:dyDescent="0.2">
      <c r="B44" s="87"/>
      <c r="C44" s="85">
        <v>2</v>
      </c>
      <c r="D44" s="52"/>
      <c r="E44" s="52"/>
      <c r="F44" s="52"/>
      <c r="G44" s="52"/>
      <c r="H44" s="52"/>
      <c r="I44" s="59"/>
    </row>
    <row r="45" spans="2:9" x14ac:dyDescent="0.2">
      <c r="B45" s="87"/>
      <c r="C45" s="85">
        <v>3</v>
      </c>
      <c r="D45" s="52"/>
      <c r="E45" s="52"/>
      <c r="F45" s="52"/>
      <c r="G45" s="52"/>
      <c r="H45" s="52"/>
      <c r="I45" s="59"/>
    </row>
    <row r="46" spans="2:9" x14ac:dyDescent="0.2">
      <c r="B46" s="87"/>
      <c r="C46" s="85">
        <v>4</v>
      </c>
      <c r="D46" s="52"/>
      <c r="E46" s="52"/>
      <c r="F46" s="52"/>
      <c r="G46" s="52"/>
      <c r="H46" s="52"/>
      <c r="I46" s="59"/>
    </row>
    <row r="47" spans="2:9" ht="17" thickBot="1" x14ac:dyDescent="0.25">
      <c r="B47" s="88"/>
      <c r="C47" s="65">
        <v>5</v>
      </c>
      <c r="D47" s="57"/>
      <c r="E47" s="57"/>
      <c r="F47" s="57"/>
      <c r="G47" s="57"/>
      <c r="H47" s="57"/>
      <c r="I47" s="55"/>
    </row>
    <row r="48" spans="2:9" x14ac:dyDescent="0.2">
      <c r="B48" s="89"/>
    </row>
    <row r="49" spans="2:9" ht="17" thickBot="1" x14ac:dyDescent="0.25">
      <c r="B49" s="90"/>
    </row>
    <row r="50" spans="2:9" x14ac:dyDescent="0.2">
      <c r="B50" s="86"/>
      <c r="C50" s="81" t="s">
        <v>45</v>
      </c>
      <c r="D50" s="60" t="s">
        <v>53</v>
      </c>
      <c r="E50" s="61"/>
      <c r="F50" s="60" t="s">
        <v>51</v>
      </c>
      <c r="G50" s="61"/>
      <c r="H50" s="62" t="s">
        <v>52</v>
      </c>
      <c r="I50" s="61"/>
    </row>
    <row r="51" spans="2:9" ht="17" thickBot="1" x14ac:dyDescent="0.25">
      <c r="B51" s="87" t="s">
        <v>94</v>
      </c>
      <c r="C51" s="83" t="s">
        <v>50</v>
      </c>
      <c r="D51" s="63" t="s">
        <v>54</v>
      </c>
      <c r="E51" s="64" t="s">
        <v>55</v>
      </c>
      <c r="F51" s="63" t="s">
        <v>54</v>
      </c>
      <c r="G51" s="64" t="s">
        <v>55</v>
      </c>
      <c r="H51" s="65" t="s">
        <v>54</v>
      </c>
      <c r="I51" s="64" t="s">
        <v>55</v>
      </c>
    </row>
    <row r="52" spans="2:9" x14ac:dyDescent="0.2">
      <c r="B52" s="87"/>
      <c r="C52" s="84">
        <v>1</v>
      </c>
      <c r="D52" s="54"/>
      <c r="E52" s="54"/>
      <c r="F52" s="54"/>
      <c r="G52" s="54"/>
      <c r="H52" s="54"/>
      <c r="I52" s="58"/>
    </row>
    <row r="53" spans="2:9" x14ac:dyDescent="0.2">
      <c r="B53" s="87"/>
      <c r="C53" s="85">
        <v>2</v>
      </c>
      <c r="D53" s="52"/>
      <c r="E53" s="52"/>
      <c r="F53" s="52"/>
      <c r="G53" s="52"/>
      <c r="H53" s="52"/>
      <c r="I53" s="59"/>
    </row>
    <row r="54" spans="2:9" x14ac:dyDescent="0.2">
      <c r="B54" s="87"/>
      <c r="C54" s="85">
        <v>3</v>
      </c>
      <c r="D54" s="52"/>
      <c r="E54" s="52"/>
      <c r="F54" s="52"/>
      <c r="G54" s="52"/>
      <c r="H54" s="52"/>
      <c r="I54" s="59"/>
    </row>
    <row r="55" spans="2:9" x14ac:dyDescent="0.2">
      <c r="B55" s="87"/>
      <c r="C55" s="85">
        <v>4</v>
      </c>
      <c r="D55" s="52"/>
      <c r="E55" s="52"/>
      <c r="F55" s="52"/>
      <c r="G55" s="52"/>
      <c r="H55" s="52"/>
      <c r="I55" s="59"/>
    </row>
    <row r="56" spans="2:9" ht="17" thickBot="1" x14ac:dyDescent="0.25">
      <c r="B56" s="88"/>
      <c r="C56" s="65">
        <v>5</v>
      </c>
      <c r="D56" s="57"/>
      <c r="E56" s="57"/>
      <c r="F56" s="57"/>
      <c r="G56" s="57"/>
      <c r="H56" s="57"/>
      <c r="I56" s="55"/>
    </row>
    <row r="57" spans="2:9" x14ac:dyDescent="0.2">
      <c r="B57" s="89"/>
    </row>
    <row r="58" spans="2:9" ht="17" thickBot="1" x14ac:dyDescent="0.25">
      <c r="B58" s="90"/>
    </row>
    <row r="59" spans="2:9" x14ac:dyDescent="0.2">
      <c r="B59" s="86"/>
      <c r="C59" s="81"/>
      <c r="D59" s="60" t="s">
        <v>53</v>
      </c>
      <c r="E59" s="60" t="s">
        <v>51</v>
      </c>
      <c r="F59" s="66" t="s">
        <v>52</v>
      </c>
    </row>
    <row r="60" spans="2:9" ht="17" thickBot="1" x14ac:dyDescent="0.25">
      <c r="B60" s="88" t="s">
        <v>89</v>
      </c>
      <c r="C60" s="82" t="s">
        <v>60</v>
      </c>
      <c r="D60" s="67"/>
      <c r="E60" s="67"/>
      <c r="F60" s="6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3A049-3F74-2A47-9E3D-D1B8F2C53856}">
  <dimension ref="B2:I21"/>
  <sheetViews>
    <sheetView workbookViewId="0">
      <selection activeCell="B30" sqref="B30"/>
    </sheetView>
  </sheetViews>
  <sheetFormatPr baseColWidth="10" defaultRowHeight="16" x14ac:dyDescent="0.2"/>
  <sheetData>
    <row r="2" spans="2:9" x14ac:dyDescent="0.2">
      <c r="B2" s="105" t="s">
        <v>109</v>
      </c>
      <c r="C2" s="105"/>
      <c r="D2" s="105">
        <v>4</v>
      </c>
    </row>
    <row r="3" spans="2:9" x14ac:dyDescent="0.2">
      <c r="B3" t="s">
        <v>96</v>
      </c>
      <c r="D3" t="s">
        <v>81</v>
      </c>
    </row>
    <row r="4" spans="2:9" x14ac:dyDescent="0.2">
      <c r="D4" t="s">
        <v>101</v>
      </c>
    </row>
    <row r="5" spans="2:9" x14ac:dyDescent="0.2">
      <c r="D5" t="s">
        <v>103</v>
      </c>
    </row>
    <row r="7" spans="2:9" ht="17" thickBot="1" x14ac:dyDescent="0.25"/>
    <row r="8" spans="2:9" x14ac:dyDescent="0.2">
      <c r="B8" s="91" t="s">
        <v>100</v>
      </c>
      <c r="C8" s="92" t="s">
        <v>102</v>
      </c>
      <c r="D8" s="92"/>
      <c r="E8" s="92"/>
      <c r="F8" s="92"/>
      <c r="G8" s="92"/>
      <c r="H8" s="92"/>
      <c r="I8" s="93"/>
    </row>
    <row r="9" spans="2:9" x14ac:dyDescent="0.2">
      <c r="B9" s="95">
        <v>4</v>
      </c>
      <c r="C9" s="94"/>
      <c r="D9" s="94"/>
      <c r="E9" s="94"/>
      <c r="F9" s="94"/>
      <c r="G9" s="94"/>
      <c r="H9" s="94"/>
      <c r="I9" s="96"/>
    </row>
    <row r="10" spans="2:9" x14ac:dyDescent="0.2">
      <c r="B10" s="95"/>
      <c r="C10" s="94"/>
      <c r="D10" s="94"/>
      <c r="E10" s="94"/>
      <c r="F10" s="94"/>
      <c r="G10" s="94"/>
      <c r="H10" s="94"/>
      <c r="I10" s="96"/>
    </row>
    <row r="11" spans="2:9" x14ac:dyDescent="0.2">
      <c r="B11" s="95"/>
      <c r="C11" s="94"/>
      <c r="D11" s="94"/>
      <c r="E11" s="94"/>
      <c r="F11" s="94"/>
      <c r="G11" s="94"/>
      <c r="H11" s="94"/>
      <c r="I11" s="96"/>
    </row>
    <row r="12" spans="2:9" x14ac:dyDescent="0.2">
      <c r="B12" s="95"/>
      <c r="C12" s="94"/>
      <c r="D12" s="94"/>
      <c r="E12" s="94"/>
      <c r="F12" s="94"/>
      <c r="G12" s="94"/>
      <c r="H12" s="94"/>
      <c r="I12" s="96"/>
    </row>
    <row r="13" spans="2:9" x14ac:dyDescent="0.2">
      <c r="B13" s="95"/>
      <c r="C13" s="94"/>
      <c r="D13" s="94"/>
      <c r="E13" s="94"/>
      <c r="F13" s="94"/>
      <c r="G13" s="94"/>
      <c r="H13" s="94"/>
      <c r="I13" s="96"/>
    </row>
    <row r="14" spans="2:9" x14ac:dyDescent="0.2">
      <c r="B14" s="95"/>
      <c r="C14" s="94"/>
      <c r="D14" s="94"/>
      <c r="E14" s="94"/>
      <c r="F14" s="94"/>
      <c r="G14" s="94"/>
      <c r="H14" s="94"/>
      <c r="I14" s="96"/>
    </row>
    <row r="15" spans="2:9" x14ac:dyDescent="0.2">
      <c r="B15" s="95"/>
      <c r="C15" s="94"/>
      <c r="D15" s="94"/>
      <c r="E15" s="94"/>
      <c r="F15" s="94"/>
      <c r="G15" s="94"/>
      <c r="H15" s="94"/>
      <c r="I15" s="96"/>
    </row>
    <row r="16" spans="2:9" x14ac:dyDescent="0.2">
      <c r="B16" s="95"/>
      <c r="C16" s="94"/>
      <c r="D16" s="94"/>
      <c r="E16" s="94"/>
      <c r="F16" s="94"/>
      <c r="G16" s="94"/>
      <c r="H16" s="94"/>
      <c r="I16" s="96"/>
    </row>
    <row r="17" spans="2:9" x14ac:dyDescent="0.2">
      <c r="B17" s="95"/>
      <c r="C17" s="94"/>
      <c r="D17" s="94"/>
      <c r="E17" s="94"/>
      <c r="F17" s="94"/>
      <c r="G17" s="94"/>
      <c r="H17" s="94"/>
      <c r="I17" s="96"/>
    </row>
    <row r="18" spans="2:9" x14ac:dyDescent="0.2">
      <c r="B18" s="95"/>
      <c r="C18" s="94"/>
      <c r="D18" s="94"/>
      <c r="E18" s="94"/>
      <c r="F18" s="94"/>
      <c r="G18" s="94"/>
      <c r="H18" s="94"/>
      <c r="I18" s="96"/>
    </row>
    <row r="19" spans="2:9" x14ac:dyDescent="0.2">
      <c r="B19" s="95"/>
      <c r="C19" s="94"/>
      <c r="D19" s="94"/>
      <c r="E19" s="94"/>
      <c r="F19" s="94"/>
      <c r="G19" s="94"/>
      <c r="H19" s="94"/>
      <c r="I19" s="96"/>
    </row>
    <row r="20" spans="2:9" x14ac:dyDescent="0.2">
      <c r="B20" s="95"/>
      <c r="C20" s="94"/>
      <c r="D20" s="94"/>
      <c r="E20" s="94"/>
      <c r="F20" s="94"/>
      <c r="G20" s="94"/>
      <c r="H20" s="94"/>
      <c r="I20" s="96"/>
    </row>
    <row r="21" spans="2:9" ht="17" thickBot="1" x14ac:dyDescent="0.25">
      <c r="B21" s="97"/>
      <c r="C21" s="98"/>
      <c r="D21" s="98"/>
      <c r="E21" s="98"/>
      <c r="F21" s="98"/>
      <c r="G21" s="98"/>
      <c r="H21" s="98"/>
      <c r="I21" s="9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B521-8DC8-0C48-A601-3238D1EFF0A3}">
  <dimension ref="B2:Z60"/>
  <sheetViews>
    <sheetView tabSelected="1" topLeftCell="A20" workbookViewId="0">
      <selection activeCell="D50" sqref="D50"/>
    </sheetView>
  </sheetViews>
  <sheetFormatPr baseColWidth="10" defaultRowHeight="16" x14ac:dyDescent="0.2"/>
  <cols>
    <col min="3" max="3" width="12.33203125" bestFit="1" customWidth="1"/>
    <col min="4" max="4" width="11.6640625" bestFit="1" customWidth="1"/>
    <col min="5" max="5" width="16.6640625" bestFit="1" customWidth="1"/>
    <col min="6" max="6" width="13.6640625" bestFit="1" customWidth="1"/>
    <col min="7" max="10" width="13.6640625" customWidth="1"/>
    <col min="12" max="12" width="13.33203125" customWidth="1"/>
    <col min="13" max="13" width="12.83203125" bestFit="1" customWidth="1"/>
  </cols>
  <sheetData>
    <row r="2" spans="2:26" x14ac:dyDescent="0.2">
      <c r="B2" t="s">
        <v>109</v>
      </c>
      <c r="C2">
        <v>5</v>
      </c>
    </row>
    <row r="3" spans="2:26" x14ac:dyDescent="0.2">
      <c r="B3" t="s">
        <v>96</v>
      </c>
      <c r="D3" t="s">
        <v>104</v>
      </c>
      <c r="E3" t="s">
        <v>105</v>
      </c>
    </row>
    <row r="6" spans="2:26" ht="17" thickBot="1" x14ac:dyDescent="0.25"/>
    <row r="7" spans="2:26" ht="17" thickBot="1" x14ac:dyDescent="0.25">
      <c r="B7" t="s">
        <v>124</v>
      </c>
      <c r="C7" s="104" t="s">
        <v>61</v>
      </c>
      <c r="D7" s="102" t="s">
        <v>106</v>
      </c>
      <c r="E7" s="100" t="s">
        <v>107</v>
      </c>
      <c r="F7" s="138" t="s">
        <v>175</v>
      </c>
      <c r="G7" s="101" t="s">
        <v>108</v>
      </c>
      <c r="H7" s="138" t="s">
        <v>174</v>
      </c>
      <c r="I7" s="137"/>
      <c r="J7" s="137"/>
      <c r="K7" s="137"/>
      <c r="L7" s="137"/>
      <c r="M7" s="154"/>
      <c r="N7" s="154"/>
      <c r="O7" s="154"/>
      <c r="P7" s="154"/>
      <c r="Q7" s="154"/>
      <c r="S7" s="91" t="s">
        <v>100</v>
      </c>
      <c r="T7" s="92" t="s">
        <v>102</v>
      </c>
      <c r="U7" s="92"/>
      <c r="V7" s="92"/>
      <c r="W7" s="92"/>
      <c r="X7" s="92"/>
      <c r="Y7" s="92"/>
      <c r="Z7" s="93"/>
    </row>
    <row r="8" spans="2:26" x14ac:dyDescent="0.2">
      <c r="C8" s="129" t="s">
        <v>144</v>
      </c>
      <c r="D8" s="130">
        <v>-10.98</v>
      </c>
      <c r="E8" s="130">
        <v>-10.978210375023499</v>
      </c>
      <c r="F8" s="130">
        <f>ABS(D8-E8)</f>
        <v>1.7896249765012584E-3</v>
      </c>
      <c r="G8" s="130">
        <v>-10.974417235955199</v>
      </c>
      <c r="H8" s="130">
        <f>ABS(D8-G8)</f>
        <v>5.5827640448011806E-3</v>
      </c>
      <c r="I8" s="137"/>
      <c r="J8" s="137"/>
      <c r="K8" s="137"/>
      <c r="L8" s="137"/>
      <c r="M8" s="137"/>
      <c r="N8" s="137"/>
      <c r="O8" s="137"/>
      <c r="P8" s="137"/>
      <c r="Q8" s="137"/>
      <c r="S8" s="124"/>
      <c r="T8" s="125"/>
      <c r="U8" s="125"/>
      <c r="V8" s="125"/>
      <c r="W8" s="125"/>
      <c r="X8" s="125"/>
      <c r="Y8" s="125"/>
      <c r="Z8" s="126"/>
    </row>
    <row r="9" spans="2:26" ht="17" thickBot="1" x14ac:dyDescent="0.25">
      <c r="C9" s="128">
        <v>-5</v>
      </c>
      <c r="D9" s="132" t="s">
        <v>147</v>
      </c>
      <c r="E9" s="132">
        <v>-5.0096773753587298</v>
      </c>
      <c r="F9" s="130">
        <f t="shared" ref="F9:F19" si="0">ABS(D9-E9)</f>
        <v>8.0226246412697932E-3</v>
      </c>
      <c r="G9" s="132">
        <v>-5.0102009745677902</v>
      </c>
      <c r="H9" s="130">
        <f t="shared" ref="H9:H19" si="1">ABS(D9-G9)</f>
        <v>7.4990254322093719E-3</v>
      </c>
      <c r="I9" s="133"/>
      <c r="J9" s="133"/>
      <c r="K9" s="134"/>
      <c r="L9" s="134"/>
      <c r="M9" s="155"/>
      <c r="N9" s="156"/>
      <c r="O9" s="156"/>
      <c r="P9" s="156"/>
      <c r="Q9" s="156"/>
      <c r="S9" s="95">
        <v>5</v>
      </c>
      <c r="T9" s="94"/>
      <c r="U9" s="94"/>
      <c r="V9" s="94"/>
      <c r="W9" s="94"/>
      <c r="X9" s="94"/>
      <c r="Y9" s="94"/>
      <c r="Z9" s="96"/>
    </row>
    <row r="10" spans="2:26" ht="17" thickBot="1" x14ac:dyDescent="0.25">
      <c r="C10" s="87">
        <v>0</v>
      </c>
      <c r="D10" s="53">
        <v>1.9199999999999998E-2</v>
      </c>
      <c r="E10" s="132">
        <v>-8.1487286875825005E-3</v>
      </c>
      <c r="F10" s="130">
        <f t="shared" si="0"/>
        <v>2.7348728687582501E-2</v>
      </c>
      <c r="G10" s="132">
        <v>-1.17485980349982E-2</v>
      </c>
      <c r="H10" s="130">
        <f t="shared" si="1"/>
        <v>3.09485980349982E-2</v>
      </c>
      <c r="I10" s="133"/>
      <c r="J10" s="133"/>
      <c r="K10" s="134"/>
      <c r="L10" s="163"/>
      <c r="M10" s="162" t="s">
        <v>173</v>
      </c>
      <c r="N10" s="160" t="s">
        <v>166</v>
      </c>
      <c r="O10" s="161" t="s">
        <v>24</v>
      </c>
      <c r="P10" s="134"/>
      <c r="Q10" s="134"/>
      <c r="S10" s="95"/>
      <c r="T10" s="94"/>
      <c r="U10" s="94"/>
      <c r="V10" s="94"/>
      <c r="W10" s="94"/>
      <c r="X10" s="94"/>
      <c r="Y10" s="94"/>
      <c r="Z10" s="96"/>
    </row>
    <row r="11" spans="2:26" x14ac:dyDescent="0.2">
      <c r="C11" s="87">
        <v>5</v>
      </c>
      <c r="D11" s="53">
        <v>4.9862000000000002</v>
      </c>
      <c r="E11" s="132">
        <v>4.9933787789488502</v>
      </c>
      <c r="F11" s="130">
        <f t="shared" si="0"/>
        <v>7.1787789488499953E-3</v>
      </c>
      <c r="G11" s="132">
        <v>4.9956060588578</v>
      </c>
      <c r="H11" s="130">
        <f t="shared" si="1"/>
        <v>9.4060588577997706E-3</v>
      </c>
      <c r="I11" s="133"/>
      <c r="J11" s="133"/>
      <c r="K11" s="134"/>
      <c r="L11" s="164" t="s">
        <v>171</v>
      </c>
      <c r="M11" s="103">
        <v>8.1041246399999998E-5</v>
      </c>
      <c r="N11" s="54">
        <v>-8.1453097600000003E-3</v>
      </c>
      <c r="O11" s="58">
        <f>MAX(F9:F19)</f>
        <v>2.7348728687582501E-2</v>
      </c>
      <c r="P11" s="134"/>
      <c r="Q11" s="134"/>
      <c r="S11" s="95"/>
      <c r="T11" s="94"/>
      <c r="U11" s="94"/>
      <c r="V11" s="94"/>
      <c r="W11" s="94"/>
      <c r="X11" s="94"/>
      <c r="Y11" s="94"/>
      <c r="Z11" s="96"/>
    </row>
    <row r="12" spans="2:26" ht="17" thickBot="1" x14ac:dyDescent="0.25">
      <c r="C12" s="87">
        <v>10</v>
      </c>
      <c r="D12" s="53">
        <v>9.9887999999999995</v>
      </c>
      <c r="E12" s="132">
        <v>9.9949074254174004</v>
      </c>
      <c r="F12" s="130">
        <f t="shared" si="0"/>
        <v>6.1074254174009468E-3</v>
      </c>
      <c r="G12" s="132">
        <v>9.9986431097759993</v>
      </c>
      <c r="H12" s="130">
        <f t="shared" si="1"/>
        <v>9.843109775999892E-3</v>
      </c>
      <c r="I12" s="133"/>
      <c r="J12" s="133"/>
      <c r="K12" s="134"/>
      <c r="L12" s="165" t="s">
        <v>172</v>
      </c>
      <c r="M12" s="56">
        <v>-4.4511401799999998E-5</v>
      </c>
      <c r="N12" s="57">
        <v>30.7267127</v>
      </c>
      <c r="O12" s="55">
        <f>MAX(H9:H19)</f>
        <v>3.09485980349982E-2</v>
      </c>
      <c r="P12" s="134"/>
      <c r="Q12" s="134"/>
      <c r="S12" s="95"/>
      <c r="T12" s="94"/>
      <c r="U12" s="94"/>
      <c r="V12" s="94"/>
      <c r="W12" s="94"/>
      <c r="X12" s="94"/>
      <c r="Y12" s="94"/>
      <c r="Z12" s="96"/>
    </row>
    <row r="13" spans="2:26" x14ac:dyDescent="0.2">
      <c r="C13" s="87">
        <v>15</v>
      </c>
      <c r="D13" s="53">
        <v>14.989699999999999</v>
      </c>
      <c r="E13" s="132">
        <v>14.9964355029764</v>
      </c>
      <c r="F13" s="130">
        <f t="shared" si="0"/>
        <v>6.7355029764009089E-3</v>
      </c>
      <c r="G13" s="132">
        <v>15.0015911378906</v>
      </c>
      <c r="H13" s="130">
        <f t="shared" si="1"/>
        <v>1.1891137890600589E-2</v>
      </c>
      <c r="I13" s="133"/>
      <c r="J13" s="133"/>
      <c r="K13" s="134"/>
      <c r="L13" s="134"/>
      <c r="M13" s="134"/>
      <c r="N13" s="134"/>
      <c r="O13" s="134"/>
      <c r="P13" s="134"/>
      <c r="Q13" s="134"/>
      <c r="S13" s="95"/>
      <c r="T13" s="94"/>
      <c r="U13" s="94"/>
      <c r="V13" s="94"/>
      <c r="W13" s="94"/>
      <c r="X13" s="94"/>
      <c r="Y13" s="94"/>
      <c r="Z13" s="96"/>
    </row>
    <row r="14" spans="2:26" x14ac:dyDescent="0.2">
      <c r="C14" s="87">
        <v>20</v>
      </c>
      <c r="D14" s="111">
        <v>19.995100000000001</v>
      </c>
      <c r="E14" s="132">
        <v>19.997963580535298</v>
      </c>
      <c r="F14" s="130">
        <f t="shared" si="0"/>
        <v>2.8635805352976718E-3</v>
      </c>
      <c r="G14" s="132">
        <v>19.997906967136899</v>
      </c>
      <c r="H14" s="130">
        <f t="shared" si="1"/>
        <v>2.8069671368982085E-3</v>
      </c>
      <c r="I14" s="133"/>
      <c r="J14" s="133"/>
      <c r="K14" s="134"/>
      <c r="L14" s="134"/>
      <c r="M14" s="134"/>
      <c r="N14" s="134"/>
      <c r="O14" s="134"/>
      <c r="P14" s="134"/>
      <c r="Q14" s="134"/>
      <c r="S14" s="95"/>
      <c r="T14" s="94"/>
      <c r="U14" s="94"/>
      <c r="V14" s="94"/>
      <c r="W14" s="94"/>
      <c r="X14" s="94"/>
      <c r="Y14" s="94"/>
      <c r="Z14" s="96"/>
    </row>
    <row r="15" spans="2:26" x14ac:dyDescent="0.2">
      <c r="C15" s="87">
        <v>25</v>
      </c>
      <c r="D15" s="53">
        <v>24.9998</v>
      </c>
      <c r="E15" s="132">
        <v>24.9994916580943</v>
      </c>
      <c r="F15" s="130">
        <f t="shared" si="0"/>
        <v>3.0834190570061537E-4</v>
      </c>
      <c r="G15" s="132">
        <v>24.997071526098601</v>
      </c>
      <c r="H15" s="130">
        <f t="shared" si="1"/>
        <v>2.7284739013992976E-3</v>
      </c>
      <c r="I15" s="133"/>
      <c r="J15" s="133"/>
      <c r="K15" s="134"/>
      <c r="L15" s="134"/>
      <c r="M15" s="134"/>
      <c r="N15" s="134"/>
      <c r="O15" s="134"/>
      <c r="P15" s="134"/>
      <c r="Q15" s="134"/>
      <c r="S15" s="95"/>
      <c r="T15" s="94"/>
      <c r="U15" s="94"/>
      <c r="V15" s="94"/>
      <c r="W15" s="94"/>
      <c r="X15" s="94"/>
      <c r="Y15" s="94"/>
      <c r="Z15" s="96"/>
    </row>
    <row r="16" spans="2:26" x14ac:dyDescent="0.2">
      <c r="C16" s="87">
        <v>30</v>
      </c>
      <c r="D16" s="53">
        <v>29.996500000000001</v>
      </c>
      <c r="E16" s="132">
        <v>30.001019735653301</v>
      </c>
      <c r="F16" s="130">
        <f t="shared" si="0"/>
        <v>4.5197356533002164E-3</v>
      </c>
      <c r="G16" s="132">
        <v>29.995123300015202</v>
      </c>
      <c r="H16" s="130">
        <f t="shared" si="1"/>
        <v>1.376699984799501E-3</v>
      </c>
      <c r="I16" s="133"/>
      <c r="J16" s="133"/>
      <c r="K16" s="134"/>
      <c r="L16" s="134"/>
      <c r="M16" s="134"/>
      <c r="N16" s="134"/>
      <c r="O16" s="134"/>
      <c r="P16" s="134"/>
      <c r="Q16" s="134"/>
      <c r="S16" s="95"/>
      <c r="T16" s="94"/>
      <c r="U16" s="94"/>
      <c r="V16" s="94"/>
      <c r="W16" s="94"/>
      <c r="X16" s="94"/>
      <c r="Y16" s="94"/>
      <c r="Z16" s="96"/>
    </row>
    <row r="17" spans="3:26" x14ac:dyDescent="0.2">
      <c r="C17" s="87">
        <v>35</v>
      </c>
      <c r="D17" s="53">
        <v>35.000500000000002</v>
      </c>
      <c r="E17" s="132">
        <v>35.002548380501104</v>
      </c>
      <c r="F17" s="130">
        <f t="shared" si="0"/>
        <v>2.0483805011011214E-3</v>
      </c>
      <c r="G17" s="132">
        <v>34.997359145700898</v>
      </c>
      <c r="H17" s="130">
        <f t="shared" si="1"/>
        <v>3.1408542991044897E-3</v>
      </c>
      <c r="I17" s="133"/>
      <c r="J17" s="133"/>
      <c r="K17" s="134"/>
      <c r="L17" s="134"/>
      <c r="M17" s="134"/>
      <c r="N17" s="134"/>
      <c r="O17" s="134"/>
      <c r="P17" s="134"/>
      <c r="Q17" s="134"/>
      <c r="S17" s="95"/>
      <c r="T17" s="94"/>
      <c r="U17" s="94"/>
      <c r="V17" s="94"/>
      <c r="W17" s="94"/>
      <c r="X17" s="94"/>
      <c r="Y17" s="94"/>
      <c r="Z17" s="96"/>
    </row>
    <row r="18" spans="3:26" x14ac:dyDescent="0.2">
      <c r="C18" s="90">
        <v>40</v>
      </c>
      <c r="D18" s="127">
        <v>40.009500000000003</v>
      </c>
      <c r="E18" s="132">
        <v>40.004076458060098</v>
      </c>
      <c r="F18" s="130">
        <f t="shared" si="0"/>
        <v>5.4235419399049078E-3</v>
      </c>
      <c r="G18" s="132">
        <v>40.004891848200899</v>
      </c>
      <c r="H18" s="130">
        <f t="shared" si="1"/>
        <v>4.608151799104121E-3</v>
      </c>
      <c r="I18" s="133"/>
      <c r="J18" s="133"/>
      <c r="L18" s="134"/>
      <c r="M18" s="134"/>
      <c r="N18" s="134"/>
      <c r="O18" s="134"/>
      <c r="P18" s="134"/>
      <c r="Q18" s="134"/>
      <c r="S18" s="95"/>
      <c r="T18" s="94"/>
      <c r="U18" s="94"/>
      <c r="V18" s="94"/>
      <c r="W18" s="94"/>
      <c r="X18" s="94"/>
      <c r="Y18" s="94"/>
      <c r="Z18" s="96"/>
    </row>
    <row r="19" spans="3:26" x14ac:dyDescent="0.2">
      <c r="C19" s="90">
        <v>45</v>
      </c>
      <c r="D19" s="127">
        <v>45.012700000000002</v>
      </c>
      <c r="E19" s="132">
        <v>45.005604535619099</v>
      </c>
      <c r="F19" s="130">
        <f t="shared" si="0"/>
        <v>7.0954643809031381E-3</v>
      </c>
      <c r="G19" s="132">
        <v>45.0113562770578</v>
      </c>
      <c r="H19" s="130">
        <f t="shared" si="1"/>
        <v>1.3437229422024188E-3</v>
      </c>
      <c r="I19" s="133"/>
      <c r="J19" s="133"/>
      <c r="K19" s="134"/>
      <c r="L19" s="134"/>
      <c r="M19" s="134"/>
      <c r="N19" s="134"/>
      <c r="O19" s="134"/>
      <c r="P19" s="134"/>
      <c r="Q19" s="134"/>
      <c r="S19" s="95"/>
      <c r="T19" s="94"/>
      <c r="U19" s="94"/>
      <c r="V19" s="94"/>
      <c r="W19" s="94"/>
      <c r="X19" s="94"/>
      <c r="Y19" s="94"/>
      <c r="Z19" s="96"/>
    </row>
    <row r="20" spans="3:26" ht="17" thickBot="1" x14ac:dyDescent="0.25">
      <c r="C20" s="88" t="s">
        <v>145</v>
      </c>
      <c r="D20" s="56">
        <v>48.5</v>
      </c>
      <c r="E20" s="57"/>
      <c r="F20" s="157"/>
      <c r="G20" s="55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S20" s="95"/>
      <c r="T20" s="94"/>
      <c r="U20" s="94"/>
      <c r="V20" s="94"/>
      <c r="W20" s="94"/>
      <c r="X20" s="94"/>
      <c r="Y20" s="94"/>
      <c r="Z20" s="96"/>
    </row>
    <row r="21" spans="3:26" x14ac:dyDescent="0.2">
      <c r="R21" s="95"/>
      <c r="S21" s="94" t="s">
        <v>160</v>
      </c>
      <c r="T21" s="94"/>
      <c r="U21" s="94"/>
      <c r="V21" s="94"/>
      <c r="W21" s="94"/>
      <c r="X21" s="94"/>
      <c r="Y21" s="96"/>
    </row>
    <row r="22" spans="3:26" x14ac:dyDescent="0.2">
      <c r="R22" s="95"/>
      <c r="S22" s="94"/>
      <c r="T22" s="94"/>
      <c r="U22" s="94"/>
      <c r="V22" s="94"/>
      <c r="W22" s="94"/>
      <c r="X22" s="94"/>
      <c r="Y22" s="96"/>
    </row>
    <row r="23" spans="3:26" ht="17" thickBot="1" x14ac:dyDescent="0.25">
      <c r="R23" s="97"/>
      <c r="S23" s="98"/>
      <c r="T23" s="98"/>
      <c r="U23" s="98"/>
      <c r="V23" s="98"/>
      <c r="W23" s="98"/>
      <c r="X23" s="98"/>
      <c r="Y23" s="99"/>
    </row>
    <row r="24" spans="3:26" ht="17" thickBot="1" x14ac:dyDescent="0.25">
      <c r="C24" t="s">
        <v>161</v>
      </c>
    </row>
    <row r="25" spans="3:26" ht="17" thickBot="1" x14ac:dyDescent="0.25">
      <c r="C25" s="104" t="s">
        <v>61</v>
      </c>
      <c r="D25" s="102" t="s">
        <v>106</v>
      </c>
      <c r="E25" s="140" t="s">
        <v>164</v>
      </c>
      <c r="F25" s="142" t="s">
        <v>107</v>
      </c>
      <c r="G25" s="138"/>
      <c r="H25" s="101"/>
      <c r="I25" s="149"/>
      <c r="J25" s="149"/>
      <c r="K25" s="140"/>
      <c r="L25" s="104" t="s">
        <v>108</v>
      </c>
      <c r="M25" s="101"/>
      <c r="N25" s="101"/>
      <c r="O25" s="101"/>
      <c r="P25" s="152"/>
      <c r="Q25" s="153"/>
    </row>
    <row r="26" spans="3:26" x14ac:dyDescent="0.2">
      <c r="C26" s="129" t="s">
        <v>144</v>
      </c>
      <c r="D26" s="130" t="s">
        <v>146</v>
      </c>
      <c r="E26" s="139"/>
      <c r="F26" s="129"/>
      <c r="G26" s="139" t="s">
        <v>166</v>
      </c>
      <c r="H26" s="131" t="s">
        <v>165</v>
      </c>
      <c r="I26" s="150" t="s">
        <v>122</v>
      </c>
      <c r="J26" s="150" t="s">
        <v>170</v>
      </c>
      <c r="K26" s="141"/>
      <c r="L26" s="148"/>
      <c r="M26" s="131" t="s">
        <v>167</v>
      </c>
      <c r="N26" s="131" t="s">
        <v>166</v>
      </c>
      <c r="O26" s="131" t="s">
        <v>168</v>
      </c>
      <c r="P26" s="151" t="s">
        <v>122</v>
      </c>
      <c r="Q26" s="151" t="s">
        <v>170</v>
      </c>
    </row>
    <row r="27" spans="3:26" x14ac:dyDescent="0.2">
      <c r="C27" s="128">
        <v>-5</v>
      </c>
      <c r="D27" s="132" t="s">
        <v>162</v>
      </c>
      <c r="E27" s="133"/>
      <c r="F27" s="143">
        <v>-58415.730470000002</v>
      </c>
      <c r="G27" s="134">
        <f>F27-$F$28</f>
        <v>-61715.791369999999</v>
      </c>
      <c r="H27" s="144">
        <f>D27/G27</f>
        <v>8.1044087566076682E-5</v>
      </c>
      <c r="I27" s="144">
        <f>(G27)*$H$39</f>
        <v>-4.9915767788996455</v>
      </c>
      <c r="J27" s="144">
        <f>D27-I27</f>
        <v>-1.0123221100354129E-2</v>
      </c>
      <c r="L27" s="143">
        <v>802915</v>
      </c>
      <c r="M27" s="134">
        <f>L27</f>
        <v>802915</v>
      </c>
      <c r="N27" s="134">
        <f>M27-$M$28</f>
        <v>112432</v>
      </c>
      <c r="O27" s="144">
        <f>D27/N27</f>
        <v>-4.448644514017361E-5</v>
      </c>
      <c r="P27" s="134">
        <f>N27*$O$39</f>
        <v>-5.0045048311745859</v>
      </c>
      <c r="Q27" s="144">
        <f>D27-P27</f>
        <v>2.8048311745862975E-3</v>
      </c>
    </row>
    <row r="28" spans="3:26" ht="51" x14ac:dyDescent="0.2">
      <c r="C28" s="87">
        <v>0</v>
      </c>
      <c r="D28" s="53">
        <v>0</v>
      </c>
      <c r="E28" s="136" t="s">
        <v>163</v>
      </c>
      <c r="F28" s="143">
        <v>3300.0608999999999</v>
      </c>
      <c r="G28" s="134">
        <f>F28-$F$28</f>
        <v>0</v>
      </c>
      <c r="H28" s="144"/>
      <c r="I28" s="144">
        <f>(G28)*$H$39</f>
        <v>0</v>
      </c>
      <c r="J28" s="144">
        <f>D28-I28</f>
        <v>0</v>
      </c>
      <c r="L28" s="143">
        <v>690483</v>
      </c>
      <c r="M28" s="134">
        <f>L28</f>
        <v>690483</v>
      </c>
      <c r="N28" s="134">
        <f>M28-$M$28</f>
        <v>0</v>
      </c>
      <c r="O28" s="144"/>
      <c r="P28" s="134">
        <f>N28*$O$39</f>
        <v>0</v>
      </c>
      <c r="Q28" s="144"/>
    </row>
    <row r="29" spans="3:26" x14ac:dyDescent="0.2">
      <c r="C29" s="87">
        <v>5</v>
      </c>
      <c r="D29" s="53">
        <v>4.9725000000000001</v>
      </c>
      <c r="E29" s="134"/>
      <c r="F29" s="143">
        <v>65015.796090000003</v>
      </c>
      <c r="G29" s="134">
        <f>F29-$F$28</f>
        <v>61715.735190000007</v>
      </c>
      <c r="H29" s="144">
        <f>D29/G29</f>
        <v>8.0571024305090179E-5</v>
      </c>
      <c r="I29" s="144">
        <f>(G29)*$H$39</f>
        <v>4.9915722350579932</v>
      </c>
      <c r="J29" s="144">
        <f>D29-I29</f>
        <v>-1.9072235057993048E-2</v>
      </c>
      <c r="L29" s="143">
        <v>578788</v>
      </c>
      <c r="M29" s="134">
        <f>L29</f>
        <v>578788</v>
      </c>
      <c r="N29" s="134">
        <f>M29-$M$28</f>
        <v>-111695</v>
      </c>
      <c r="O29" s="144">
        <f>D29/N29</f>
        <v>-4.4518554993509113E-5</v>
      </c>
      <c r="P29" s="134">
        <f>N29*$O$39</f>
        <v>4.9716999352323654</v>
      </c>
      <c r="Q29" s="144">
        <f>D29-P29</f>
        <v>8.0006476763472278E-4</v>
      </c>
    </row>
    <row r="30" spans="3:26" x14ac:dyDescent="0.2">
      <c r="C30" s="87">
        <v>10</v>
      </c>
      <c r="D30" s="53">
        <v>9.9755000000000003</v>
      </c>
      <c r="E30" s="134"/>
      <c r="F30" s="143">
        <v>126731.6297</v>
      </c>
      <c r="G30" s="134">
        <f>F30-$F$28</f>
        <v>123431.56880000001</v>
      </c>
      <c r="H30" s="144">
        <f>D30/G30</f>
        <v>8.0818060541413121E-5</v>
      </c>
      <c r="I30" s="144">
        <f>(G30)*$H$39</f>
        <v>9.983152430331284</v>
      </c>
      <c r="J30" s="144">
        <f>D30-I30</f>
        <v>-7.6524303312837105E-3</v>
      </c>
      <c r="L30" s="143">
        <v>466368</v>
      </c>
      <c r="M30" s="134">
        <f>L30</f>
        <v>466368</v>
      </c>
      <c r="N30" s="134">
        <f>M30-$M$28</f>
        <v>-224115</v>
      </c>
      <c r="O30" s="144">
        <f>D30/N30</f>
        <v>-4.4510630702987306E-5</v>
      </c>
      <c r="P30" s="134">
        <f>N30*$O$39</f>
        <v>9.9756706297023285</v>
      </c>
      <c r="Q30" s="144">
        <f>D30-P30</f>
        <v>-1.7062970232828434E-4</v>
      </c>
    </row>
    <row r="31" spans="3:26" x14ac:dyDescent="0.2">
      <c r="C31" s="87">
        <v>15</v>
      </c>
      <c r="D31" s="53"/>
      <c r="E31" s="134"/>
      <c r="F31" s="143"/>
      <c r="G31" s="134"/>
      <c r="H31" s="144"/>
      <c r="I31" s="144"/>
      <c r="J31" s="144"/>
      <c r="L31" s="143"/>
      <c r="M31" s="134"/>
      <c r="N31" s="134"/>
      <c r="O31" s="144"/>
      <c r="P31" s="134"/>
      <c r="Q31" s="144"/>
    </row>
    <row r="32" spans="3:26" x14ac:dyDescent="0.2">
      <c r="C32" s="87">
        <v>20</v>
      </c>
      <c r="D32" s="111"/>
      <c r="E32" s="135"/>
      <c r="F32" s="143"/>
      <c r="G32" s="134"/>
      <c r="H32" s="144"/>
      <c r="I32" s="144"/>
      <c r="J32" s="144"/>
      <c r="L32" s="143"/>
      <c r="M32" s="134"/>
      <c r="N32" s="134"/>
      <c r="O32" s="144"/>
      <c r="P32" s="134"/>
      <c r="Q32" s="144"/>
    </row>
    <row r="33" spans="3:17" x14ac:dyDescent="0.2">
      <c r="C33" s="87">
        <v>25</v>
      </c>
      <c r="D33" s="53"/>
      <c r="E33" s="134"/>
      <c r="F33" s="143"/>
      <c r="G33" s="134"/>
      <c r="H33" s="144"/>
      <c r="I33" s="144"/>
      <c r="J33" s="144"/>
      <c r="L33" s="143"/>
      <c r="M33" s="134"/>
      <c r="N33" s="134"/>
      <c r="O33" s="144"/>
      <c r="P33" s="134"/>
      <c r="Q33" s="144"/>
    </row>
    <row r="34" spans="3:17" x14ac:dyDescent="0.2">
      <c r="C34" s="87">
        <v>30</v>
      </c>
      <c r="D34" s="53"/>
      <c r="E34" s="134"/>
      <c r="F34" s="143"/>
      <c r="G34" s="134"/>
      <c r="H34" s="144"/>
      <c r="I34" s="144"/>
      <c r="J34" s="144"/>
      <c r="L34" s="143"/>
      <c r="M34" s="134"/>
      <c r="N34" s="134"/>
      <c r="O34" s="144"/>
      <c r="P34" s="134"/>
      <c r="Q34" s="144"/>
    </row>
    <row r="35" spans="3:17" x14ac:dyDescent="0.2">
      <c r="C35" s="87">
        <v>35</v>
      </c>
      <c r="D35" s="53">
        <v>34.9801</v>
      </c>
      <c r="E35" s="134"/>
      <c r="F35" s="143">
        <v>435310.86090000003</v>
      </c>
      <c r="G35" s="134">
        <f>F35-$F$28</f>
        <v>432010.80000000005</v>
      </c>
      <c r="H35" s="144">
        <f>D35/G35</f>
        <v>8.0970429442967615E-5</v>
      </c>
      <c r="I35" s="144">
        <f>(G35)*$H$39</f>
        <v>34.941058514273401</v>
      </c>
      <c r="J35" s="144">
        <f>D35-I35</f>
        <v>3.904148572659949E-2</v>
      </c>
      <c r="L35" s="143">
        <v>2147388488</v>
      </c>
      <c r="M35" s="134">
        <f>L35-2147483648</f>
        <v>-95160</v>
      </c>
      <c r="N35" s="134">
        <f>M35-$M$28</f>
        <v>-785643</v>
      </c>
      <c r="O35" s="144">
        <f>D35/N35</f>
        <v>-4.4524166828954117E-5</v>
      </c>
      <c r="P35" s="134">
        <f>N35*$O$39</f>
        <v>34.970063585798485</v>
      </c>
      <c r="Q35" s="144">
        <f>D35-P35</f>
        <v>1.0036414201515242E-2</v>
      </c>
    </row>
    <row r="36" spans="3:17" x14ac:dyDescent="0.2">
      <c r="C36" s="90">
        <v>40</v>
      </c>
      <c r="D36" s="127"/>
      <c r="E36" s="134"/>
      <c r="F36" s="143"/>
      <c r="G36" s="134"/>
      <c r="H36" s="144"/>
      <c r="I36" s="144"/>
      <c r="J36" s="144"/>
      <c r="L36" s="143"/>
      <c r="M36" s="134"/>
      <c r="N36" s="134"/>
      <c r="O36" s="144"/>
      <c r="P36" s="134"/>
      <c r="Q36" s="144"/>
    </row>
    <row r="37" spans="3:17" x14ac:dyDescent="0.2">
      <c r="C37" s="90">
        <v>45</v>
      </c>
      <c r="D37" s="127">
        <v>44.988999999999997</v>
      </c>
      <c r="E37" s="134"/>
      <c r="F37" s="143">
        <v>558742.5281</v>
      </c>
      <c r="G37" s="134">
        <f>F37-$F$28</f>
        <v>555442.46719999996</v>
      </c>
      <c r="H37" s="144">
        <f>D37/G37</f>
        <v>8.0996687607972658E-5</v>
      </c>
      <c r="I37" s="144">
        <f>(G37)*$H$39</f>
        <v>44.924218903202373</v>
      </c>
      <c r="J37" s="144">
        <f>D37-I37</f>
        <v>6.4781096797624116E-2</v>
      </c>
      <c r="L37" s="143">
        <v>2147163532</v>
      </c>
      <c r="M37" s="134">
        <f>L37-2147483648</f>
        <v>-320116</v>
      </c>
      <c r="N37" s="134">
        <f>M37-$M$28</f>
        <v>-1010599</v>
      </c>
      <c r="O37" s="144">
        <f>D37/N37</f>
        <v>-4.4517162593669689E-5</v>
      </c>
      <c r="P37" s="134">
        <f>N37*$O$39</f>
        <v>44.983168296216427</v>
      </c>
      <c r="Q37" s="144">
        <f>D37-P37</f>
        <v>5.8317037835706742E-3</v>
      </c>
    </row>
    <row r="38" spans="3:17" ht="17" thickBot="1" x14ac:dyDescent="0.25">
      <c r="C38" s="88" t="s">
        <v>145</v>
      </c>
      <c r="D38" s="56"/>
      <c r="E38" s="134"/>
      <c r="F38" s="143"/>
      <c r="G38" s="134"/>
      <c r="H38" s="144"/>
      <c r="I38" s="144"/>
      <c r="J38" s="144"/>
      <c r="L38" s="143"/>
      <c r="M38" s="134"/>
      <c r="N38" s="134"/>
      <c r="O38" s="144"/>
      <c r="P38" s="134"/>
      <c r="Q38" s="144"/>
    </row>
    <row r="39" spans="3:17" x14ac:dyDescent="0.2">
      <c r="F39" s="143"/>
      <c r="G39" s="134" t="s">
        <v>169</v>
      </c>
      <c r="H39" s="144">
        <f>AVERAGE(H27:H37)</f>
        <v>8.0880057892704057E-5</v>
      </c>
      <c r="I39" s="144"/>
      <c r="J39" s="144"/>
      <c r="L39" s="143"/>
      <c r="M39" s="134"/>
      <c r="N39" s="134" t="s">
        <v>169</v>
      </c>
      <c r="O39" s="144">
        <f>AVERAGE(O27:O37)</f>
        <v>-4.4511392051858772E-5</v>
      </c>
      <c r="P39" s="134"/>
      <c r="Q39" s="144"/>
    </row>
    <row r="40" spans="3:17" ht="17" thickBot="1" x14ac:dyDescent="0.25">
      <c r="F40" s="145"/>
      <c r="G40" s="146" t="s">
        <v>166</v>
      </c>
      <c r="H40" s="147">
        <f>-F28</f>
        <v>-3300.0608999999999</v>
      </c>
      <c r="I40" s="147"/>
      <c r="J40" s="147"/>
      <c r="L40" s="145"/>
      <c r="M40" s="146"/>
      <c r="N40" s="146" t="s">
        <v>166</v>
      </c>
      <c r="O40" s="147">
        <f>-M28</f>
        <v>-690483</v>
      </c>
      <c r="P40" s="146"/>
      <c r="Q40" s="147"/>
    </row>
    <row r="46" spans="3:17" ht="17" thickBot="1" x14ac:dyDescent="0.25">
      <c r="C46" t="s">
        <v>176</v>
      </c>
    </row>
    <row r="47" spans="3:17" ht="17" thickBot="1" x14ac:dyDescent="0.25">
      <c r="C47" s="104" t="s">
        <v>61</v>
      </c>
      <c r="D47" s="102" t="s">
        <v>106</v>
      </c>
      <c r="E47" s="100" t="s">
        <v>107</v>
      </c>
      <c r="F47" s="138" t="s">
        <v>175</v>
      </c>
      <c r="G47" s="101" t="s">
        <v>108</v>
      </c>
      <c r="H47" s="138" t="s">
        <v>174</v>
      </c>
    </row>
    <row r="48" spans="3:17" x14ac:dyDescent="0.2">
      <c r="C48" s="129" t="s">
        <v>144</v>
      </c>
      <c r="D48" s="130" t="s">
        <v>146</v>
      </c>
      <c r="E48" s="130"/>
      <c r="F48" s="130"/>
      <c r="G48" s="130"/>
      <c r="H48" s="130"/>
    </row>
    <row r="49" spans="3:15" ht="17" thickBot="1" x14ac:dyDescent="0.25">
      <c r="C49" s="128">
        <v>-5</v>
      </c>
      <c r="D49" s="132">
        <v>-5.0016999999999996</v>
      </c>
      <c r="E49" s="132">
        <v>-5.0111989056178103</v>
      </c>
      <c r="F49" s="130">
        <f>ABS(D49-E49)</f>
        <v>9.4989056178107489E-3</v>
      </c>
      <c r="G49" s="132">
        <v>-5.0043320620675003</v>
      </c>
      <c r="H49" s="130">
        <f>ABS(D49-G49)</f>
        <v>2.6320620675006623E-3</v>
      </c>
    </row>
    <row r="50" spans="3:15" ht="17" thickBot="1" x14ac:dyDescent="0.25">
      <c r="C50" s="87">
        <v>0</v>
      </c>
      <c r="D50" s="53">
        <v>0</v>
      </c>
      <c r="E50" s="53">
        <v>-1.19267335010034E-2</v>
      </c>
      <c r="F50" s="130">
        <f t="shared" ref="F50:F60" si="2">ABS(D50-E50)</f>
        <v>1.19267335010034E-2</v>
      </c>
      <c r="G50" s="53">
        <v>9.3083603649901604E-4</v>
      </c>
      <c r="H50" s="130">
        <f>ABS(D50-G50)</f>
        <v>9.3083603649901604E-4</v>
      </c>
      <c r="L50" s="163"/>
      <c r="M50" s="162" t="s">
        <v>173</v>
      </c>
      <c r="N50" s="160" t="s">
        <v>166</v>
      </c>
      <c r="O50" s="161" t="s">
        <v>24</v>
      </c>
    </row>
    <row r="51" spans="3:15" x14ac:dyDescent="0.2">
      <c r="C51" s="87">
        <v>5</v>
      </c>
      <c r="D51" s="53">
        <v>4.9725000000000001</v>
      </c>
      <c r="E51" s="53">
        <v>4.9873340469257803</v>
      </c>
      <c r="F51" s="130">
        <f t="shared" si="2"/>
        <v>1.4834046925780164E-2</v>
      </c>
      <c r="G51" s="53">
        <v>4.9733838690139898</v>
      </c>
      <c r="H51" s="130">
        <f>ABS(D51-G51)</f>
        <v>8.8386901398962436E-4</v>
      </c>
      <c r="L51" s="164" t="s">
        <v>171</v>
      </c>
      <c r="M51" s="103">
        <v>8.1004693299999996E-5</v>
      </c>
      <c r="N51" s="54">
        <v>-0.279250575</v>
      </c>
      <c r="O51" s="58">
        <f>MAX(F49:F59)</f>
        <v>1.4834046925780164E-2</v>
      </c>
    </row>
    <row r="52" spans="3:15" ht="17" thickBot="1" x14ac:dyDescent="0.25">
      <c r="C52" s="87">
        <v>10</v>
      </c>
      <c r="D52" s="53">
        <v>9.9755000000000003</v>
      </c>
      <c r="E52" s="53">
        <v>9.98660622025767</v>
      </c>
      <c r="F52" s="130">
        <f t="shared" si="2"/>
        <v>1.1106220257669719E-2</v>
      </c>
      <c r="G52" s="53">
        <v>9.9781125495039902</v>
      </c>
      <c r="H52" s="130">
        <f>ABS(D52-G52)</f>
        <v>2.6125495039899249E-3</v>
      </c>
      <c r="L52" s="165" t="s">
        <v>172</v>
      </c>
      <c r="M52" s="56">
        <v>-4.4518134500000001E-5</v>
      </c>
      <c r="N52" s="57">
        <v>30.739945899999999</v>
      </c>
      <c r="O52" s="55">
        <f>MAX(H49:H59)</f>
        <v>3.8084209800004487E-3</v>
      </c>
    </row>
    <row r="53" spans="3:15" x14ac:dyDescent="0.2">
      <c r="C53" s="87">
        <v>15</v>
      </c>
      <c r="D53" s="53"/>
      <c r="E53" s="53"/>
      <c r="F53" s="130">
        <f t="shared" si="2"/>
        <v>0</v>
      </c>
      <c r="G53" s="53"/>
      <c r="H53" s="130">
        <f>ABS(D53-G53)</f>
        <v>0</v>
      </c>
    </row>
    <row r="54" spans="3:15" x14ac:dyDescent="0.2">
      <c r="C54" s="87">
        <v>20</v>
      </c>
      <c r="D54" s="111"/>
      <c r="E54" s="111"/>
      <c r="F54" s="130">
        <f t="shared" si="2"/>
        <v>0</v>
      </c>
      <c r="G54" s="111"/>
      <c r="H54" s="130">
        <f>ABS(D54-G54)</f>
        <v>0</v>
      </c>
    </row>
    <row r="55" spans="3:15" x14ac:dyDescent="0.2">
      <c r="C55" s="87">
        <v>25</v>
      </c>
      <c r="D55" s="53"/>
      <c r="E55" s="53"/>
      <c r="F55" s="130">
        <f t="shared" si="2"/>
        <v>0</v>
      </c>
      <c r="G55" s="53"/>
      <c r="H55" s="130">
        <f>ABS(D55-G55)</f>
        <v>0</v>
      </c>
    </row>
    <row r="56" spans="3:15" x14ac:dyDescent="0.2">
      <c r="C56" s="87">
        <v>30</v>
      </c>
      <c r="D56" s="53"/>
      <c r="E56" s="53"/>
      <c r="F56" s="130">
        <f t="shared" si="2"/>
        <v>0</v>
      </c>
      <c r="G56" s="53"/>
      <c r="H56" s="130">
        <f>ABS(D56-G56)</f>
        <v>0</v>
      </c>
    </row>
    <row r="57" spans="3:15" x14ac:dyDescent="0.2">
      <c r="C57" s="87">
        <v>35</v>
      </c>
      <c r="D57" s="53">
        <v>34.9801</v>
      </c>
      <c r="E57" s="53">
        <v>34.982972202363399</v>
      </c>
      <c r="F57" s="130">
        <f t="shared" si="2"/>
        <v>2.8722023633989124E-3</v>
      </c>
      <c r="G57" s="53">
        <v>34.97629157902</v>
      </c>
      <c r="H57" s="130">
        <f>ABS(D57-G57)</f>
        <v>3.8084209800004487E-3</v>
      </c>
      <c r="K57" s="159"/>
    </row>
    <row r="58" spans="3:15" x14ac:dyDescent="0.2">
      <c r="C58" s="90">
        <v>40</v>
      </c>
      <c r="D58" s="127"/>
      <c r="E58" s="127"/>
      <c r="F58" s="130">
        <f t="shared" si="2"/>
        <v>0</v>
      </c>
      <c r="G58" s="127"/>
      <c r="H58" s="130">
        <f>ABS(D58-G58)</f>
        <v>0</v>
      </c>
    </row>
    <row r="59" spans="3:15" x14ac:dyDescent="0.2">
      <c r="C59" s="90">
        <v>45</v>
      </c>
      <c r="D59" s="127">
        <v>44.988999999999997</v>
      </c>
      <c r="E59" s="127">
        <v>44.981516547407097</v>
      </c>
      <c r="F59" s="130">
        <f t="shared" si="2"/>
        <v>7.483452592900619E-3</v>
      </c>
      <c r="G59" s="127">
        <v>44.9909130436019</v>
      </c>
      <c r="H59" s="130">
        <f>ABS(D59-G59)</f>
        <v>1.9130436019025865E-3</v>
      </c>
      <c r="J59" s="158"/>
    </row>
    <row r="60" spans="3:15" ht="17" thickBot="1" x14ac:dyDescent="0.25">
      <c r="C60" s="88" t="s">
        <v>145</v>
      </c>
      <c r="D60" s="56"/>
      <c r="E60" s="56"/>
      <c r="F60" s="130">
        <f t="shared" si="2"/>
        <v>0</v>
      </c>
      <c r="G60" s="56"/>
      <c r="H60" s="130">
        <f>ABS(D60-G60)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A93DE-B8E4-8B41-A500-3DCE4A89F303}">
  <dimension ref="A2:R102"/>
  <sheetViews>
    <sheetView topLeftCell="A12" workbookViewId="0">
      <selection activeCell="D76" sqref="D76"/>
    </sheetView>
  </sheetViews>
  <sheetFormatPr baseColWidth="10" defaultRowHeight="16" x14ac:dyDescent="0.2"/>
  <cols>
    <col min="2" max="2" width="19.5" bestFit="1" customWidth="1"/>
    <col min="3" max="3" width="11" customWidth="1"/>
    <col min="4" max="8" width="11.1640625" bestFit="1" customWidth="1"/>
  </cols>
  <sheetData>
    <row r="2" spans="2:18" x14ac:dyDescent="0.2">
      <c r="B2" s="118" t="s">
        <v>109</v>
      </c>
      <c r="C2" s="118"/>
      <c r="D2" s="118">
        <v>6</v>
      </c>
      <c r="E2" s="116"/>
      <c r="F2" s="116"/>
      <c r="G2" s="116"/>
      <c r="H2" s="116"/>
      <c r="I2" s="116"/>
    </row>
    <row r="3" spans="2:18" x14ac:dyDescent="0.2">
      <c r="B3" s="116" t="s">
        <v>96</v>
      </c>
      <c r="C3" s="116"/>
      <c r="D3" s="116" t="s">
        <v>82</v>
      </c>
      <c r="E3" s="116"/>
      <c r="F3" s="116"/>
      <c r="G3" s="116"/>
      <c r="H3" s="116"/>
      <c r="I3" s="116"/>
    </row>
    <row r="4" spans="2:18" x14ac:dyDescent="0.2">
      <c r="B4" s="116"/>
      <c r="C4" s="116"/>
      <c r="D4" s="116" t="s">
        <v>159</v>
      </c>
      <c r="E4" s="116"/>
      <c r="F4" s="116"/>
      <c r="G4" s="116"/>
      <c r="H4" s="116"/>
      <c r="I4" s="116"/>
    </row>
    <row r="5" spans="2:18" x14ac:dyDescent="0.2">
      <c r="B5" s="116"/>
      <c r="C5" s="116"/>
      <c r="D5" s="116"/>
      <c r="E5" s="116"/>
      <c r="F5" s="116"/>
      <c r="G5" s="116"/>
      <c r="H5" s="116"/>
      <c r="I5" s="116"/>
    </row>
    <row r="6" spans="2:18" x14ac:dyDescent="0.2">
      <c r="B6" s="116" t="s">
        <v>110</v>
      </c>
      <c r="C6" s="116"/>
      <c r="D6" s="116">
        <v>-5</v>
      </c>
      <c r="E6" s="116">
        <v>0</v>
      </c>
      <c r="F6" s="116">
        <v>10</v>
      </c>
      <c r="G6" s="116">
        <v>20</v>
      </c>
      <c r="H6" s="116">
        <v>30</v>
      </c>
      <c r="I6" s="116">
        <v>40</v>
      </c>
    </row>
    <row r="7" spans="2:18" x14ac:dyDescent="0.2">
      <c r="B7" s="116"/>
      <c r="C7" s="116"/>
      <c r="D7" s="116"/>
      <c r="E7" s="116"/>
      <c r="F7" s="116"/>
      <c r="G7" s="116"/>
      <c r="H7" s="116"/>
      <c r="I7" s="116"/>
    </row>
    <row r="10" spans="2:18" s="116" customFormat="1" ht="17" thickBot="1" x14ac:dyDescent="0.25">
      <c r="B10" s="116" t="s">
        <v>61</v>
      </c>
      <c r="C10" s="117" t="s">
        <v>112</v>
      </c>
      <c r="D10" s="116" t="s">
        <v>113</v>
      </c>
    </row>
    <row r="11" spans="2:18" ht="15" customHeight="1" thickBot="1" x14ac:dyDescent="0.25">
      <c r="B11" s="71" t="s">
        <v>109</v>
      </c>
      <c r="C11" s="106">
        <v>1</v>
      </c>
      <c r="D11" s="106">
        <v>2</v>
      </c>
      <c r="E11" s="106">
        <v>3</v>
      </c>
      <c r="F11" s="106">
        <v>4</v>
      </c>
      <c r="G11" s="106">
        <v>5</v>
      </c>
      <c r="H11" s="72">
        <v>6</v>
      </c>
      <c r="K11" s="91" t="s">
        <v>100</v>
      </c>
      <c r="L11" s="92" t="s">
        <v>102</v>
      </c>
      <c r="M11" s="92"/>
      <c r="N11" s="92"/>
      <c r="O11" s="92"/>
      <c r="P11" s="92"/>
      <c r="Q11" s="92"/>
      <c r="R11" s="93"/>
    </row>
    <row r="12" spans="2:18" x14ac:dyDescent="0.2">
      <c r="B12" s="86" t="s">
        <v>111</v>
      </c>
      <c r="C12" s="121" t="s">
        <v>148</v>
      </c>
      <c r="D12" s="122" t="s">
        <v>149</v>
      </c>
      <c r="E12" s="122" t="s">
        <v>150</v>
      </c>
      <c r="F12" s="122" t="s">
        <v>151</v>
      </c>
      <c r="G12" s="122" t="s">
        <v>152</v>
      </c>
      <c r="H12" s="123" t="s">
        <v>152</v>
      </c>
      <c r="K12" s="95">
        <v>6</v>
      </c>
      <c r="L12" s="94"/>
      <c r="M12" s="94"/>
      <c r="N12" s="94"/>
      <c r="O12" s="94"/>
      <c r="P12" s="94"/>
      <c r="Q12" s="94"/>
      <c r="R12" s="96"/>
    </row>
    <row r="13" spans="2:18" x14ac:dyDescent="0.2">
      <c r="B13" s="87" t="s">
        <v>52</v>
      </c>
      <c r="C13" s="53">
        <v>-61715.834679572763</v>
      </c>
      <c r="D13" s="52"/>
      <c r="E13" s="52"/>
      <c r="F13" s="52"/>
      <c r="G13" s="52"/>
      <c r="H13" s="59"/>
      <c r="K13" s="95"/>
      <c r="L13" s="94"/>
      <c r="M13" s="94"/>
      <c r="N13" s="94"/>
      <c r="O13" s="94"/>
      <c r="P13" s="94"/>
      <c r="Q13" s="94"/>
      <c r="R13" s="96"/>
    </row>
    <row r="14" spans="2:18" ht="17" thickBot="1" x14ac:dyDescent="0.25">
      <c r="B14" s="88" t="s">
        <v>51</v>
      </c>
      <c r="C14" s="56">
        <v>802867</v>
      </c>
      <c r="D14" s="56">
        <v>802871</v>
      </c>
      <c r="E14" s="56">
        <v>802876</v>
      </c>
      <c r="F14" s="56">
        <v>802887</v>
      </c>
      <c r="G14" s="57">
        <v>802879</v>
      </c>
      <c r="H14" s="57">
        <v>802884</v>
      </c>
      <c r="K14" s="95"/>
      <c r="L14" s="94"/>
      <c r="M14" s="94"/>
      <c r="N14" s="94"/>
      <c r="O14" s="94"/>
      <c r="P14" s="94"/>
      <c r="Q14" s="94"/>
      <c r="R14" s="96"/>
    </row>
    <row r="15" spans="2:18" x14ac:dyDescent="0.2">
      <c r="K15" s="95"/>
      <c r="L15" s="94"/>
      <c r="M15" s="94"/>
      <c r="N15" s="94"/>
      <c r="O15" s="94"/>
      <c r="P15" s="94"/>
      <c r="Q15" s="94"/>
      <c r="R15" s="96"/>
    </row>
    <row r="16" spans="2:18" x14ac:dyDescent="0.2">
      <c r="K16" s="95"/>
      <c r="L16" s="94"/>
      <c r="M16" s="94"/>
      <c r="N16" s="94"/>
      <c r="O16" s="94"/>
      <c r="P16" s="94"/>
      <c r="Q16" s="94"/>
      <c r="R16" s="96"/>
    </row>
    <row r="17" spans="2:18" x14ac:dyDescent="0.2">
      <c r="K17" s="95"/>
      <c r="L17" s="94"/>
      <c r="M17" s="94"/>
      <c r="N17" s="94"/>
      <c r="O17" s="94"/>
      <c r="P17" s="94"/>
      <c r="Q17" s="94"/>
      <c r="R17" s="96"/>
    </row>
    <row r="18" spans="2:18" s="116" customFormat="1" ht="17" thickBot="1" x14ac:dyDescent="0.25">
      <c r="B18" s="116" t="s">
        <v>61</v>
      </c>
      <c r="C18" s="117" t="s">
        <v>112</v>
      </c>
      <c r="D18" s="116" t="s">
        <v>114</v>
      </c>
      <c r="K18" s="95"/>
      <c r="L18" s="94"/>
      <c r="M18" s="94"/>
      <c r="N18" s="94"/>
      <c r="O18" s="94"/>
      <c r="P18" s="94"/>
      <c r="Q18" s="94"/>
      <c r="R18" s="96"/>
    </row>
    <row r="19" spans="2:18" ht="15" customHeight="1" thickBot="1" x14ac:dyDescent="0.25">
      <c r="B19" s="71" t="s">
        <v>109</v>
      </c>
      <c r="C19" s="106">
        <v>1</v>
      </c>
      <c r="D19" s="106">
        <v>2</v>
      </c>
      <c r="E19" s="106">
        <v>3</v>
      </c>
      <c r="F19" s="106">
        <v>4</v>
      </c>
      <c r="G19" s="106">
        <v>5</v>
      </c>
      <c r="H19" s="72">
        <v>6</v>
      </c>
      <c r="K19" s="95"/>
      <c r="L19" s="94"/>
      <c r="M19" s="94"/>
      <c r="N19" s="94"/>
      <c r="O19" s="94"/>
      <c r="P19" s="94"/>
      <c r="Q19" s="94"/>
      <c r="R19" s="96"/>
    </row>
    <row r="20" spans="2:18" x14ac:dyDescent="0.2">
      <c r="B20" s="86" t="s">
        <v>111</v>
      </c>
      <c r="C20" s="121" t="s">
        <v>153</v>
      </c>
      <c r="D20" s="122" t="s">
        <v>154</v>
      </c>
      <c r="E20" s="122" t="s">
        <v>155</v>
      </c>
      <c r="F20" s="122" t="s">
        <v>156</v>
      </c>
      <c r="G20" s="122" t="s">
        <v>157</v>
      </c>
      <c r="H20" s="123" t="s">
        <v>158</v>
      </c>
      <c r="K20" s="95"/>
      <c r="L20" s="94"/>
      <c r="M20" s="94"/>
      <c r="N20" s="94"/>
      <c r="O20" s="94"/>
      <c r="P20" s="94"/>
      <c r="Q20" s="94"/>
      <c r="R20" s="96"/>
    </row>
    <row r="21" spans="2:18" x14ac:dyDescent="0.2">
      <c r="B21" s="87" t="s">
        <v>52</v>
      </c>
      <c r="C21" s="53">
        <v>-61715.834679572763</v>
      </c>
      <c r="D21" s="52"/>
      <c r="E21" s="52"/>
      <c r="F21" s="52"/>
      <c r="G21" s="52"/>
      <c r="H21" s="59"/>
      <c r="K21" s="95"/>
      <c r="L21" s="94"/>
      <c r="M21" s="94"/>
      <c r="N21" s="94"/>
      <c r="O21" s="94"/>
      <c r="P21" s="94"/>
      <c r="Q21" s="94"/>
      <c r="R21" s="96"/>
    </row>
    <row r="22" spans="2:18" ht="17" thickBot="1" x14ac:dyDescent="0.25">
      <c r="B22" s="88" t="s">
        <v>51</v>
      </c>
      <c r="C22" s="56">
        <v>802567</v>
      </c>
      <c r="D22" s="56">
        <v>802576</v>
      </c>
      <c r="E22" s="56">
        <v>802571</v>
      </c>
      <c r="F22" s="56">
        <v>802568</v>
      </c>
      <c r="G22" s="56">
        <v>802564</v>
      </c>
      <c r="H22" s="56">
        <v>802563</v>
      </c>
      <c r="K22" s="95"/>
      <c r="L22" s="94"/>
      <c r="M22" s="94"/>
      <c r="N22" s="94"/>
      <c r="O22" s="94"/>
      <c r="P22" s="94"/>
      <c r="Q22" s="94"/>
      <c r="R22" s="96"/>
    </row>
    <row r="23" spans="2:18" x14ac:dyDescent="0.2">
      <c r="K23" s="95"/>
      <c r="L23" s="94"/>
      <c r="M23" s="94"/>
      <c r="N23" s="94"/>
      <c r="O23" s="94"/>
      <c r="P23" s="94"/>
      <c r="Q23" s="94"/>
      <c r="R23" s="96"/>
    </row>
    <row r="24" spans="2:18" ht="17" thickBot="1" x14ac:dyDescent="0.25">
      <c r="K24" s="97"/>
      <c r="L24" s="98"/>
      <c r="M24" s="98"/>
      <c r="N24" s="98"/>
      <c r="O24" s="98"/>
      <c r="P24" s="98"/>
      <c r="Q24" s="98"/>
      <c r="R24" s="99"/>
    </row>
    <row r="26" spans="2:18" s="116" customFormat="1" ht="17" thickBot="1" x14ac:dyDescent="0.25">
      <c r="B26" s="116" t="s">
        <v>61</v>
      </c>
      <c r="C26" s="117" t="s">
        <v>115</v>
      </c>
      <c r="D26" s="116" t="s">
        <v>113</v>
      </c>
    </row>
    <row r="27" spans="2:18" ht="15" customHeight="1" thickBot="1" x14ac:dyDescent="0.25">
      <c r="B27" s="71" t="s">
        <v>109</v>
      </c>
      <c r="C27" s="106">
        <v>1</v>
      </c>
      <c r="D27" s="106">
        <v>2</v>
      </c>
      <c r="E27" s="106">
        <v>3</v>
      </c>
      <c r="F27" s="106">
        <v>4</v>
      </c>
      <c r="G27" s="106">
        <v>5</v>
      </c>
      <c r="H27" s="72">
        <v>6</v>
      </c>
    </row>
    <row r="28" spans="2:18" x14ac:dyDescent="0.2">
      <c r="B28" s="86" t="s">
        <v>111</v>
      </c>
      <c r="C28" s="103">
        <v>1.7299999999999999E-2</v>
      </c>
      <c r="D28" s="54">
        <v>1.7100000000000001E-2</v>
      </c>
      <c r="E28" s="54">
        <v>1.7299999999999999E-2</v>
      </c>
      <c r="F28" s="54">
        <v>1.66E-2</v>
      </c>
      <c r="G28" s="54">
        <v>1.6400000000000001E-2</v>
      </c>
      <c r="H28" s="58">
        <v>1.7000000000000001E-2</v>
      </c>
    </row>
    <row r="29" spans="2:18" x14ac:dyDescent="0.2">
      <c r="B29" s="87" t="s">
        <v>52</v>
      </c>
      <c r="C29" s="53">
        <v>0</v>
      </c>
      <c r="D29" s="52"/>
      <c r="E29" s="52"/>
      <c r="F29" s="52"/>
      <c r="G29" s="52"/>
      <c r="H29" s="59"/>
    </row>
    <row r="30" spans="2:18" ht="17" thickBot="1" x14ac:dyDescent="0.25">
      <c r="B30" s="88" t="s">
        <v>51</v>
      </c>
      <c r="C30" s="56">
        <v>690536</v>
      </c>
      <c r="D30" s="56">
        <v>690543</v>
      </c>
      <c r="E30" s="56">
        <v>690540</v>
      </c>
      <c r="F30" s="56">
        <v>690551</v>
      </c>
      <c r="G30" s="56">
        <v>690547</v>
      </c>
      <c r="H30" s="56">
        <v>690555</v>
      </c>
    </row>
    <row r="34" spans="2:8" s="116" customFormat="1" ht="17" thickBot="1" x14ac:dyDescent="0.25">
      <c r="B34" s="116" t="s">
        <v>61</v>
      </c>
      <c r="C34" s="117" t="s">
        <v>115</v>
      </c>
      <c r="D34" s="116" t="s">
        <v>114</v>
      </c>
    </row>
    <row r="35" spans="2:8" ht="15" customHeight="1" thickBot="1" x14ac:dyDescent="0.25">
      <c r="B35" s="71" t="s">
        <v>109</v>
      </c>
      <c r="C35" s="106">
        <v>1</v>
      </c>
      <c r="D35" s="106">
        <v>2</v>
      </c>
      <c r="E35" s="106">
        <v>3</v>
      </c>
      <c r="F35" s="106">
        <v>4</v>
      </c>
      <c r="G35" s="106">
        <v>5</v>
      </c>
      <c r="H35" s="72">
        <v>6</v>
      </c>
    </row>
    <row r="36" spans="2:8" x14ac:dyDescent="0.2">
      <c r="B36" s="86" t="s">
        <v>111</v>
      </c>
      <c r="C36" s="103">
        <v>5.9999999999999995E-4</v>
      </c>
      <c r="D36" s="54">
        <v>1.5E-3</v>
      </c>
      <c r="E36" s="54">
        <v>1.1000000000000001E-3</v>
      </c>
      <c r="F36" s="54">
        <v>1E-4</v>
      </c>
      <c r="G36" s="54">
        <v>2.0000000000000001E-4</v>
      </c>
      <c r="H36" s="58">
        <v>1E-3</v>
      </c>
    </row>
    <row r="37" spans="2:8" x14ac:dyDescent="0.2">
      <c r="B37" s="87" t="s">
        <v>52</v>
      </c>
      <c r="C37" s="53">
        <v>0</v>
      </c>
      <c r="D37" s="52"/>
      <c r="E37" s="52"/>
      <c r="F37" s="52"/>
      <c r="G37" s="52"/>
      <c r="H37" s="59"/>
    </row>
    <row r="38" spans="2:8" ht="17" thickBot="1" x14ac:dyDescent="0.25">
      <c r="B38" s="88" t="s">
        <v>51</v>
      </c>
      <c r="C38" s="56">
        <v>690152</v>
      </c>
      <c r="D38" s="56">
        <v>690179</v>
      </c>
      <c r="E38" s="56">
        <v>690168</v>
      </c>
      <c r="F38" s="56">
        <v>690167</v>
      </c>
      <c r="G38" s="56">
        <v>690163</v>
      </c>
      <c r="H38" s="120">
        <v>690159</v>
      </c>
    </row>
    <row r="42" spans="2:8" s="116" customFormat="1" ht="17" thickBot="1" x14ac:dyDescent="0.25">
      <c r="B42" s="116" t="s">
        <v>61</v>
      </c>
      <c r="C42" s="117" t="s">
        <v>116</v>
      </c>
      <c r="D42" s="116" t="s">
        <v>113</v>
      </c>
    </row>
    <row r="43" spans="2:8" ht="15" customHeight="1" thickBot="1" x14ac:dyDescent="0.25">
      <c r="B43" s="71" t="s">
        <v>109</v>
      </c>
      <c r="C43" s="106">
        <v>1</v>
      </c>
      <c r="D43" s="106">
        <v>2</v>
      </c>
      <c r="E43" s="106">
        <v>3</v>
      </c>
      <c r="F43" s="106">
        <v>4</v>
      </c>
      <c r="G43" s="106">
        <v>5</v>
      </c>
      <c r="H43" s="72">
        <v>6</v>
      </c>
    </row>
    <row r="44" spans="2:8" x14ac:dyDescent="0.2">
      <c r="B44" s="86" t="s">
        <v>111</v>
      </c>
      <c r="C44" s="103">
        <v>9.9903999999999993</v>
      </c>
      <c r="D44" s="54">
        <v>9.99</v>
      </c>
      <c r="E44" s="54">
        <v>9.9895999999999994</v>
      </c>
      <c r="F44" s="54">
        <v>9.9986999999999995</v>
      </c>
      <c r="G44" s="54">
        <v>9.9890000000000008</v>
      </c>
      <c r="H44" s="58">
        <v>9.9885999999999999</v>
      </c>
    </row>
    <row r="45" spans="2:8" x14ac:dyDescent="0.2">
      <c r="B45" s="87" t="s">
        <v>52</v>
      </c>
      <c r="C45" s="53">
        <v>123431.66935914553</v>
      </c>
      <c r="D45" s="52"/>
      <c r="E45" s="52"/>
      <c r="F45" s="52"/>
      <c r="G45" s="52"/>
      <c r="H45" s="59"/>
    </row>
    <row r="46" spans="2:8" ht="17" thickBot="1" x14ac:dyDescent="0.25">
      <c r="B46" s="88" t="s">
        <v>51</v>
      </c>
      <c r="C46" s="56">
        <v>465664</v>
      </c>
      <c r="D46" s="56">
        <v>465671</v>
      </c>
      <c r="E46" s="56">
        <v>465676</v>
      </c>
      <c r="F46" s="56">
        <v>465683</v>
      </c>
      <c r="G46" s="56">
        <v>465684</v>
      </c>
      <c r="H46" s="56">
        <v>465688</v>
      </c>
    </row>
    <row r="50" spans="1:9" s="116" customFormat="1" ht="17" thickBot="1" x14ac:dyDescent="0.25">
      <c r="B50" s="116" t="s">
        <v>61</v>
      </c>
      <c r="C50" s="117" t="s">
        <v>116</v>
      </c>
      <c r="D50" s="116" t="s">
        <v>114</v>
      </c>
    </row>
    <row r="51" spans="1:9" ht="15" customHeight="1" thickBot="1" x14ac:dyDescent="0.25">
      <c r="B51" s="71" t="s">
        <v>109</v>
      </c>
      <c r="C51" s="106">
        <v>1</v>
      </c>
      <c r="D51" s="106">
        <v>2</v>
      </c>
      <c r="E51" s="106">
        <v>3</v>
      </c>
      <c r="F51" s="106">
        <v>4</v>
      </c>
      <c r="G51" s="106">
        <v>5</v>
      </c>
      <c r="H51" s="72">
        <v>6</v>
      </c>
    </row>
    <row r="52" spans="1:9" x14ac:dyDescent="0.2">
      <c r="B52" s="86" t="s">
        <v>111</v>
      </c>
      <c r="C52" s="103">
        <v>10.0046</v>
      </c>
      <c r="D52" s="54">
        <v>10.0047</v>
      </c>
      <c r="E52" s="54">
        <v>10.005100000000001</v>
      </c>
      <c r="F52" s="54">
        <v>10.0046</v>
      </c>
      <c r="G52" s="54">
        <v>10.004799999999999</v>
      </c>
      <c r="H52" s="58">
        <v>10.0054</v>
      </c>
    </row>
    <row r="53" spans="1:9" x14ac:dyDescent="0.2">
      <c r="B53" s="87" t="s">
        <v>52</v>
      </c>
      <c r="C53" s="53">
        <v>123431.66935914553</v>
      </c>
      <c r="D53" s="52"/>
      <c r="E53" s="52"/>
      <c r="F53" s="52"/>
      <c r="G53" s="52"/>
      <c r="H53" s="59"/>
    </row>
    <row r="54" spans="1:9" ht="17" thickBot="1" x14ac:dyDescent="0.25">
      <c r="B54" s="88" t="s">
        <v>51</v>
      </c>
      <c r="C54" s="56">
        <v>465307</v>
      </c>
      <c r="D54" s="56">
        <v>465327</v>
      </c>
      <c r="E54" s="56">
        <v>465320</v>
      </c>
      <c r="F54" s="120">
        <v>465316</v>
      </c>
      <c r="G54" s="120">
        <v>465312</v>
      </c>
      <c r="H54" s="120">
        <v>465308</v>
      </c>
    </row>
    <row r="58" spans="1:9" s="116" customFormat="1" ht="17" thickBot="1" x14ac:dyDescent="0.25">
      <c r="A58" s="118"/>
      <c r="B58" s="118" t="s">
        <v>61</v>
      </c>
      <c r="C58" s="118" t="s">
        <v>117</v>
      </c>
      <c r="D58" s="118" t="s">
        <v>113</v>
      </c>
      <c r="E58" s="118"/>
      <c r="F58" s="118"/>
      <c r="G58" s="118"/>
      <c r="H58" s="118"/>
      <c r="I58" s="118"/>
    </row>
    <row r="59" spans="1:9" ht="17" thickBot="1" x14ac:dyDescent="0.25">
      <c r="A59" s="105"/>
      <c r="B59" s="107" t="s">
        <v>109</v>
      </c>
      <c r="C59" s="108">
        <v>1</v>
      </c>
      <c r="D59" s="108">
        <v>2</v>
      </c>
      <c r="E59" s="108">
        <v>3</v>
      </c>
      <c r="F59" s="108">
        <v>4</v>
      </c>
      <c r="G59" s="108">
        <v>5</v>
      </c>
      <c r="H59" s="109">
        <v>6</v>
      </c>
      <c r="I59" s="105"/>
    </row>
    <row r="60" spans="1:9" x14ac:dyDescent="0.2">
      <c r="A60" s="105"/>
      <c r="B60" s="110" t="s">
        <v>111</v>
      </c>
      <c r="C60" s="111">
        <v>19.9969</v>
      </c>
      <c r="D60" s="111">
        <v>19.9954</v>
      </c>
      <c r="E60" s="111">
        <v>19.994800000000001</v>
      </c>
      <c r="F60" s="111">
        <v>19.994800000000001</v>
      </c>
      <c r="G60" s="111">
        <v>19.995000000000001</v>
      </c>
      <c r="H60" s="112">
        <v>19.994900000000001</v>
      </c>
      <c r="I60" s="105"/>
    </row>
    <row r="61" spans="1:9" x14ac:dyDescent="0.2">
      <c r="A61" s="105"/>
      <c r="B61" s="110" t="s">
        <v>52</v>
      </c>
      <c r="C61" s="111">
        <v>246863.33871829105</v>
      </c>
      <c r="D61" s="111"/>
      <c r="E61" s="111"/>
      <c r="F61" s="111"/>
      <c r="G61" s="111"/>
      <c r="H61" s="112"/>
      <c r="I61" s="105"/>
    </row>
    <row r="62" spans="1:9" ht="17" thickBot="1" x14ac:dyDescent="0.25">
      <c r="A62" s="105"/>
      <c r="B62" s="113" t="s">
        <v>51</v>
      </c>
      <c r="C62" s="114">
        <v>241008</v>
      </c>
      <c r="D62" s="114">
        <v>241019</v>
      </c>
      <c r="E62" s="114">
        <v>241023</v>
      </c>
      <c r="F62" s="114">
        <v>241027</v>
      </c>
      <c r="G62" s="114">
        <v>241032</v>
      </c>
      <c r="H62" s="115">
        <v>241035</v>
      </c>
      <c r="I62" s="105"/>
    </row>
    <row r="63" spans="1:9" x14ac:dyDescent="0.2">
      <c r="A63" s="105"/>
      <c r="B63" s="105"/>
      <c r="C63" s="105"/>
      <c r="D63" s="105"/>
      <c r="E63" s="105"/>
      <c r="F63" s="105"/>
      <c r="G63" s="105"/>
      <c r="H63" s="105"/>
      <c r="I63" s="105"/>
    </row>
    <row r="64" spans="1:9" x14ac:dyDescent="0.2">
      <c r="A64" s="105"/>
      <c r="B64" s="105"/>
      <c r="C64" s="105"/>
      <c r="D64" s="105"/>
      <c r="E64" s="105"/>
      <c r="F64" s="105"/>
      <c r="G64" s="105"/>
      <c r="H64" s="105"/>
      <c r="I64" s="105"/>
    </row>
    <row r="65" spans="1:9" x14ac:dyDescent="0.2">
      <c r="A65" s="105"/>
      <c r="B65" s="105"/>
      <c r="C65" s="105"/>
      <c r="D65" s="105"/>
      <c r="E65" s="105"/>
      <c r="F65" s="105"/>
      <c r="G65" s="105"/>
      <c r="H65" s="105"/>
      <c r="I65" s="105"/>
    </row>
    <row r="66" spans="1:9" s="116" customFormat="1" ht="17" thickBot="1" x14ac:dyDescent="0.25">
      <c r="A66" s="118"/>
      <c r="B66" s="118" t="s">
        <v>61</v>
      </c>
      <c r="C66" s="118" t="s">
        <v>117</v>
      </c>
      <c r="D66" s="118" t="s">
        <v>114</v>
      </c>
      <c r="E66" s="118"/>
      <c r="F66" s="118"/>
      <c r="G66" s="118"/>
      <c r="H66" s="118"/>
      <c r="I66" s="118"/>
    </row>
    <row r="67" spans="1:9" ht="17" thickBot="1" x14ac:dyDescent="0.25">
      <c r="A67" s="105"/>
      <c r="B67" s="107" t="s">
        <v>109</v>
      </c>
      <c r="C67" s="108">
        <v>1</v>
      </c>
      <c r="D67" s="108">
        <v>2</v>
      </c>
      <c r="E67" s="108">
        <v>3</v>
      </c>
      <c r="F67" s="108">
        <v>4</v>
      </c>
      <c r="G67" s="108">
        <v>5</v>
      </c>
      <c r="H67" s="109">
        <v>6</v>
      </c>
      <c r="I67" s="105"/>
    </row>
    <row r="68" spans="1:9" x14ac:dyDescent="0.2">
      <c r="A68" s="105"/>
      <c r="B68" s="110" t="s">
        <v>111</v>
      </c>
      <c r="C68" s="111">
        <v>20.015999999999998</v>
      </c>
      <c r="D68" s="111">
        <v>20.010999999999999</v>
      </c>
      <c r="E68" s="111">
        <v>20.011299999999999</v>
      </c>
      <c r="F68" s="111">
        <v>20.011700000000001</v>
      </c>
      <c r="G68" s="111">
        <v>20.011399999999998</v>
      </c>
      <c r="H68" s="112">
        <v>20.011500000000002</v>
      </c>
      <c r="I68" s="105"/>
    </row>
    <row r="69" spans="1:9" x14ac:dyDescent="0.2">
      <c r="A69" s="105"/>
      <c r="B69" s="110" t="s">
        <v>52</v>
      </c>
      <c r="C69" s="111">
        <v>246863.33871829105</v>
      </c>
      <c r="D69" s="111"/>
      <c r="E69" s="111"/>
      <c r="F69" s="111"/>
      <c r="G69" s="111"/>
      <c r="H69" s="112"/>
      <c r="I69" s="105"/>
    </row>
    <row r="70" spans="1:9" ht="17" thickBot="1" x14ac:dyDescent="0.25">
      <c r="A70" s="105"/>
      <c r="B70" s="113" t="s">
        <v>51</v>
      </c>
      <c r="C70" s="114"/>
      <c r="D70" s="114"/>
      <c r="E70" s="114">
        <v>240691</v>
      </c>
      <c r="F70" s="114">
        <v>240687</v>
      </c>
      <c r="G70" s="114">
        <v>240683</v>
      </c>
      <c r="H70" s="115">
        <v>240679</v>
      </c>
      <c r="I70" s="105"/>
    </row>
    <row r="74" spans="1:9" s="116" customFormat="1" ht="17" thickBot="1" x14ac:dyDescent="0.25">
      <c r="A74" s="118"/>
      <c r="B74" s="118" t="s">
        <v>61</v>
      </c>
      <c r="C74" s="118" t="s">
        <v>118</v>
      </c>
      <c r="D74" s="118" t="s">
        <v>113</v>
      </c>
      <c r="E74" s="118"/>
      <c r="F74" s="118"/>
      <c r="G74" s="118"/>
      <c r="H74" s="118"/>
      <c r="I74" s="118"/>
    </row>
    <row r="75" spans="1:9" ht="17" thickBot="1" x14ac:dyDescent="0.25">
      <c r="A75" s="105"/>
      <c r="B75" s="107" t="s">
        <v>109</v>
      </c>
      <c r="C75" s="108">
        <v>1</v>
      </c>
      <c r="D75" s="108">
        <v>2</v>
      </c>
      <c r="E75" s="108">
        <v>3</v>
      </c>
      <c r="F75" s="108">
        <v>4</v>
      </c>
      <c r="G75" s="108">
        <v>5</v>
      </c>
      <c r="H75" s="109">
        <v>6</v>
      </c>
      <c r="I75" s="105"/>
    </row>
    <row r="76" spans="1:9" x14ac:dyDescent="0.2">
      <c r="A76" s="105"/>
      <c r="B76" s="110" t="s">
        <v>111</v>
      </c>
      <c r="C76" s="111">
        <v>29.996400000000001</v>
      </c>
      <c r="D76" s="111">
        <v>29.9968</v>
      </c>
      <c r="E76" s="111">
        <v>29.997399999999999</v>
      </c>
      <c r="F76" s="111">
        <v>29.9969</v>
      </c>
      <c r="G76" s="111">
        <v>29.996300000000002</v>
      </c>
      <c r="H76" s="112">
        <v>29.996400000000001</v>
      </c>
      <c r="I76" s="105"/>
    </row>
    <row r="77" spans="1:9" x14ac:dyDescent="0.2">
      <c r="A77" s="105"/>
      <c r="B77" s="110" t="s">
        <v>52</v>
      </c>
      <c r="C77" s="111">
        <v>370295.00807743659</v>
      </c>
      <c r="D77" s="111"/>
      <c r="E77" s="111"/>
      <c r="F77" s="111"/>
      <c r="G77" s="111"/>
      <c r="H77" s="112"/>
      <c r="I77" s="105"/>
    </row>
    <row r="78" spans="1:9" ht="17" thickBot="1" x14ac:dyDescent="0.25">
      <c r="A78" s="105"/>
      <c r="B78" s="113" t="s">
        <v>51</v>
      </c>
      <c r="C78" s="114">
        <v>16411</v>
      </c>
      <c r="D78" s="114">
        <v>16403</v>
      </c>
      <c r="E78" s="114">
        <v>16407</v>
      </c>
      <c r="F78" s="114">
        <v>16411</v>
      </c>
      <c r="G78" s="114">
        <v>16415</v>
      </c>
      <c r="H78" s="115">
        <v>16416</v>
      </c>
      <c r="I78" s="105"/>
    </row>
    <row r="79" spans="1:9" x14ac:dyDescent="0.2">
      <c r="A79" s="105"/>
      <c r="B79" s="105"/>
      <c r="C79" s="105"/>
      <c r="D79" s="105"/>
      <c r="E79" s="105"/>
      <c r="F79" s="105"/>
      <c r="G79" s="105"/>
      <c r="H79" s="105"/>
      <c r="I79" s="105"/>
    </row>
    <row r="80" spans="1:9" x14ac:dyDescent="0.2">
      <c r="A80" s="105"/>
      <c r="B80" s="105"/>
      <c r="C80" s="105"/>
      <c r="D80" s="105"/>
      <c r="E80" s="105"/>
      <c r="F80" s="105"/>
      <c r="G80" s="105"/>
      <c r="H80" s="105"/>
      <c r="I80" s="105"/>
    </row>
    <row r="81" spans="1:9" x14ac:dyDescent="0.2">
      <c r="A81" s="105"/>
      <c r="B81" s="105"/>
      <c r="C81" s="105"/>
      <c r="D81" s="105"/>
      <c r="E81" s="105"/>
      <c r="F81" s="105"/>
      <c r="G81" s="105"/>
      <c r="H81" s="105"/>
      <c r="I81" s="105"/>
    </row>
    <row r="82" spans="1:9" s="116" customFormat="1" ht="17" thickBot="1" x14ac:dyDescent="0.25">
      <c r="A82" s="118"/>
      <c r="B82" s="118" t="s">
        <v>61</v>
      </c>
      <c r="C82" s="118" t="s">
        <v>118</v>
      </c>
      <c r="D82" s="118" t="s">
        <v>114</v>
      </c>
      <c r="E82" s="118"/>
      <c r="F82" s="118"/>
      <c r="G82" s="118"/>
      <c r="H82" s="118"/>
      <c r="I82" s="118"/>
    </row>
    <row r="83" spans="1:9" ht="17" thickBot="1" x14ac:dyDescent="0.25">
      <c r="A83" s="105"/>
      <c r="B83" s="107" t="s">
        <v>109</v>
      </c>
      <c r="C83" s="108">
        <v>1</v>
      </c>
      <c r="D83" s="108">
        <v>2</v>
      </c>
      <c r="E83" s="108">
        <v>3</v>
      </c>
      <c r="F83" s="108">
        <v>4</v>
      </c>
      <c r="G83" s="108">
        <v>5</v>
      </c>
      <c r="H83" s="109">
        <v>6</v>
      </c>
      <c r="I83" s="105"/>
    </row>
    <row r="84" spans="1:9" x14ac:dyDescent="0.2">
      <c r="A84" s="105"/>
      <c r="B84" s="110" t="s">
        <v>111</v>
      </c>
      <c r="C84" s="111">
        <v>30.016200000000001</v>
      </c>
      <c r="D84" s="111">
        <v>30.0168</v>
      </c>
      <c r="E84" s="111">
        <v>30.0167</v>
      </c>
      <c r="F84" s="111">
        <v>30.0167</v>
      </c>
      <c r="G84" s="111">
        <v>30.016999999999999</v>
      </c>
      <c r="H84" s="112">
        <v>30.017399999999999</v>
      </c>
      <c r="I84" s="105"/>
    </row>
    <row r="85" spans="1:9" x14ac:dyDescent="0.2">
      <c r="A85" s="105"/>
      <c r="B85" s="110" t="s">
        <v>52</v>
      </c>
      <c r="C85" s="111">
        <v>370295.00807743659</v>
      </c>
      <c r="D85" s="111"/>
      <c r="E85" s="111"/>
      <c r="F85" s="111"/>
      <c r="G85" s="111"/>
      <c r="H85" s="112"/>
      <c r="I85" s="105"/>
    </row>
    <row r="86" spans="1:9" ht="17" thickBot="1" x14ac:dyDescent="0.25">
      <c r="A86" s="105"/>
      <c r="B86" s="113" t="s">
        <v>51</v>
      </c>
      <c r="C86" s="114">
        <v>15960</v>
      </c>
      <c r="D86" s="114">
        <v>15952</v>
      </c>
      <c r="E86" s="114">
        <v>15947</v>
      </c>
      <c r="F86" s="114">
        <v>15940</v>
      </c>
      <c r="G86" s="114">
        <v>15936</v>
      </c>
      <c r="H86" s="115">
        <v>15931</v>
      </c>
      <c r="I86" s="105"/>
    </row>
    <row r="90" spans="1:9" s="116" customFormat="1" ht="17" thickBot="1" x14ac:dyDescent="0.25">
      <c r="A90" s="118"/>
      <c r="B90" s="118" t="s">
        <v>61</v>
      </c>
      <c r="C90" s="118" t="s">
        <v>119</v>
      </c>
      <c r="D90" s="118" t="s">
        <v>113</v>
      </c>
      <c r="E90" s="118"/>
      <c r="F90" s="118"/>
      <c r="G90" s="118"/>
      <c r="H90" s="118"/>
      <c r="I90" s="118"/>
    </row>
    <row r="91" spans="1:9" ht="17" thickBot="1" x14ac:dyDescent="0.25">
      <c r="A91" s="105"/>
      <c r="B91" s="107" t="s">
        <v>109</v>
      </c>
      <c r="C91" s="108">
        <v>1</v>
      </c>
      <c r="D91" s="108">
        <v>2</v>
      </c>
      <c r="E91" s="108">
        <v>3</v>
      </c>
      <c r="F91" s="108">
        <v>4</v>
      </c>
      <c r="G91" s="108">
        <v>5</v>
      </c>
      <c r="H91" s="109">
        <v>6</v>
      </c>
      <c r="I91" s="105"/>
    </row>
    <row r="92" spans="1:9" x14ac:dyDescent="0.2">
      <c r="A92" s="105"/>
      <c r="B92" s="110" t="s">
        <v>111</v>
      </c>
      <c r="C92" s="111">
        <v>40.013199999999998</v>
      </c>
      <c r="D92" s="111">
        <v>40.007800000000003</v>
      </c>
      <c r="E92" s="111">
        <v>40.007800000000003</v>
      </c>
      <c r="F92" s="111">
        <v>40.004399999999997</v>
      </c>
      <c r="G92" s="111">
        <v>40.006900000000002</v>
      </c>
      <c r="H92" s="112">
        <v>40.005499999999998</v>
      </c>
      <c r="I92" s="105"/>
    </row>
    <row r="93" spans="1:9" x14ac:dyDescent="0.2">
      <c r="A93" s="105"/>
      <c r="B93" s="110" t="s">
        <v>52</v>
      </c>
      <c r="C93" s="111">
        <v>493726.67739999999</v>
      </c>
      <c r="D93" s="111"/>
      <c r="E93" s="111"/>
      <c r="F93" s="111"/>
      <c r="G93" s="111"/>
      <c r="H93" s="112"/>
      <c r="I93" s="105"/>
    </row>
    <row r="94" spans="1:9" ht="17" thickBot="1" x14ac:dyDescent="0.25">
      <c r="A94" s="105"/>
      <c r="B94" s="113" t="s">
        <v>51</v>
      </c>
      <c r="C94" s="114">
        <v>2147275180</v>
      </c>
      <c r="D94" s="114">
        <v>2147275163</v>
      </c>
      <c r="E94" s="114">
        <v>2147275167</v>
      </c>
      <c r="F94" s="114">
        <v>2147275172</v>
      </c>
      <c r="G94" s="114">
        <v>2147275176</v>
      </c>
      <c r="H94" s="115">
        <v>2147275179</v>
      </c>
      <c r="I94" s="105"/>
    </row>
    <row r="95" spans="1:9" x14ac:dyDescent="0.2">
      <c r="A95" s="105"/>
      <c r="B95" s="105"/>
      <c r="C95" s="105"/>
      <c r="D95" s="105"/>
      <c r="E95" s="105"/>
      <c r="F95" s="105"/>
      <c r="G95" s="105"/>
      <c r="H95" s="105"/>
      <c r="I95" s="105"/>
    </row>
    <row r="96" spans="1:9" x14ac:dyDescent="0.2">
      <c r="A96" s="105"/>
      <c r="B96" s="105"/>
      <c r="C96" s="105"/>
      <c r="D96" s="105"/>
      <c r="E96" s="105"/>
      <c r="F96" s="105"/>
      <c r="G96" s="105"/>
      <c r="H96" s="105"/>
      <c r="I96" s="105"/>
    </row>
    <row r="97" spans="1:9" x14ac:dyDescent="0.2">
      <c r="A97" s="105"/>
      <c r="B97" s="105"/>
      <c r="C97" s="105"/>
      <c r="D97" s="105"/>
      <c r="E97" s="105"/>
      <c r="F97" s="105"/>
      <c r="G97" s="105"/>
      <c r="H97" s="105"/>
      <c r="I97" s="105"/>
    </row>
    <row r="98" spans="1:9" s="116" customFormat="1" ht="17" thickBot="1" x14ac:dyDescent="0.25">
      <c r="A98" s="118"/>
      <c r="B98" s="118" t="s">
        <v>61</v>
      </c>
      <c r="C98" s="118" t="s">
        <v>119</v>
      </c>
      <c r="D98" s="118" t="s">
        <v>114</v>
      </c>
      <c r="E98" s="118"/>
      <c r="F98" s="118"/>
      <c r="G98" s="118"/>
      <c r="H98" s="118"/>
      <c r="I98" s="118"/>
    </row>
    <row r="99" spans="1:9" ht="17" thickBot="1" x14ac:dyDescent="0.25">
      <c r="A99" s="105"/>
      <c r="B99" s="107" t="s">
        <v>109</v>
      </c>
      <c r="C99" s="108">
        <v>1</v>
      </c>
      <c r="D99" s="108">
        <v>2</v>
      </c>
      <c r="E99" s="108">
        <v>3</v>
      </c>
      <c r="F99" s="108">
        <v>4</v>
      </c>
      <c r="G99" s="108">
        <v>5</v>
      </c>
      <c r="H99" s="109">
        <v>6</v>
      </c>
      <c r="I99" s="105"/>
    </row>
    <row r="100" spans="1:9" x14ac:dyDescent="0.2">
      <c r="A100" s="105"/>
      <c r="B100" s="110" t="s">
        <v>111</v>
      </c>
      <c r="C100" s="111">
        <v>40.017200000000003</v>
      </c>
      <c r="D100" s="111">
        <v>40.022100000000002</v>
      </c>
      <c r="E100" s="111">
        <v>40.017600000000002</v>
      </c>
      <c r="F100" s="111">
        <v>40.022399999999998</v>
      </c>
      <c r="G100" s="111">
        <v>40.018599999999999</v>
      </c>
      <c r="H100" s="112">
        <v>40.024900000000002</v>
      </c>
      <c r="I100" s="105"/>
    </row>
    <row r="101" spans="1:9" x14ac:dyDescent="0.2">
      <c r="A101" s="105"/>
      <c r="B101" s="110" t="s">
        <v>52</v>
      </c>
      <c r="C101" s="111">
        <v>493726.67739999999</v>
      </c>
      <c r="D101" s="111"/>
      <c r="E101" s="111"/>
      <c r="F101" s="111"/>
      <c r="G101" s="111"/>
      <c r="H101" s="112"/>
      <c r="I101" s="105"/>
    </row>
    <row r="102" spans="1:9" ht="17" thickBot="1" x14ac:dyDescent="0.25">
      <c r="A102" s="105"/>
      <c r="B102" s="113" t="s">
        <v>51</v>
      </c>
      <c r="C102" s="114">
        <v>2147274879</v>
      </c>
      <c r="D102" s="114">
        <v>2147274875</v>
      </c>
      <c r="E102" s="114">
        <v>2147274871</v>
      </c>
      <c r="F102" s="114">
        <v>2147274867</v>
      </c>
      <c r="G102" s="114">
        <v>2147274864</v>
      </c>
      <c r="H102" s="115">
        <v>2147274860</v>
      </c>
      <c r="I102" s="10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Requirements</vt:lpstr>
      <vt:lpstr>Vaccum Tank Summary</vt:lpstr>
      <vt:lpstr>Initial motion test</vt:lpstr>
      <vt:lpstr>Motion range, switch perf</vt:lpstr>
      <vt:lpstr>High Speed</vt:lpstr>
      <vt:lpstr>Accuracy</vt:lpstr>
      <vt:lpstr>Repeatabilty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Sandström</dc:creator>
  <cp:lastModifiedBy>Anders Sandström</cp:lastModifiedBy>
  <dcterms:created xsi:type="dcterms:W3CDTF">2020-12-15T14:36:27Z</dcterms:created>
  <dcterms:modified xsi:type="dcterms:W3CDTF">2021-06-08T08:15:55Z</dcterms:modified>
</cp:coreProperties>
</file>