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6E63F49F-6F0E-6D46-95B4-5E7F7D4A7C76}" xr6:coauthVersionLast="36" xr6:coauthVersionMax="36" xr10:uidLastSave="{00000000-0000-0000-0000-000000000000}"/>
  <bookViews>
    <workbookView xWindow="5720" yWindow="1220" windowWidth="27800" windowHeight="16520" activeTab="1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12" l="1"/>
  <c r="E124" i="12"/>
  <c r="G122" i="12"/>
  <c r="E122" i="12"/>
  <c r="G117" i="12"/>
  <c r="E117" i="12"/>
  <c r="G116" i="12"/>
  <c r="E116" i="12"/>
  <c r="G114" i="12"/>
  <c r="N117" i="12" s="1"/>
  <c r="E114" i="12"/>
  <c r="N116" i="12" l="1"/>
  <c r="O35" i="9"/>
  <c r="O34" i="9"/>
  <c r="M35" i="9"/>
  <c r="M34" i="9"/>
  <c r="N35" i="9"/>
  <c r="N34" i="9"/>
  <c r="L35" i="9"/>
  <c r="L34" i="9"/>
  <c r="O33" i="9"/>
  <c r="N33" i="9"/>
  <c r="M33" i="9"/>
  <c r="L33" i="9"/>
  <c r="O32" i="9"/>
  <c r="N32" i="9"/>
  <c r="M32" i="9"/>
  <c r="L32" i="9"/>
  <c r="O31" i="9"/>
  <c r="M31" i="9"/>
  <c r="N31" i="9"/>
  <c r="L31" i="9"/>
  <c r="G75" i="12" l="1"/>
  <c r="G76" i="12"/>
  <c r="G77" i="12"/>
  <c r="G78" i="12"/>
  <c r="G79" i="12"/>
  <c r="G80" i="12"/>
  <c r="G81" i="12"/>
  <c r="G82" i="12"/>
  <c r="G83" i="12"/>
  <c r="E75" i="12"/>
  <c r="E76" i="12"/>
  <c r="E77" i="12"/>
  <c r="E78" i="12"/>
  <c r="E79" i="12"/>
  <c r="E80" i="12"/>
  <c r="E81" i="12"/>
  <c r="E82" i="12"/>
  <c r="E83" i="12"/>
  <c r="G73" i="12"/>
  <c r="E73" i="12"/>
  <c r="N75" i="12" l="1"/>
  <c r="N76" i="12"/>
  <c r="E102" i="12"/>
  <c r="G102" i="12"/>
  <c r="G100" i="12"/>
  <c r="E100" i="12"/>
  <c r="G95" i="12"/>
  <c r="E95" i="12"/>
  <c r="G94" i="12"/>
  <c r="E94" i="12"/>
  <c r="G92" i="12"/>
  <c r="E92" i="12"/>
  <c r="F16" i="9"/>
  <c r="G12" i="18"/>
  <c r="G11" i="18"/>
  <c r="N95" i="12" l="1"/>
  <c r="N94" i="12"/>
  <c r="C17" i="18"/>
  <c r="C19" i="18" s="1"/>
  <c r="E150" i="18"/>
  <c r="D150" i="18"/>
  <c r="C150" i="18"/>
  <c r="E149" i="18"/>
  <c r="D149" i="18"/>
  <c r="C149" i="18"/>
  <c r="C151" i="18" s="1"/>
  <c r="E138" i="18"/>
  <c r="D138" i="18"/>
  <c r="C138" i="18"/>
  <c r="E137" i="18"/>
  <c r="D137" i="18"/>
  <c r="C137" i="18"/>
  <c r="C139" i="18" s="1"/>
  <c r="E126" i="18"/>
  <c r="D126" i="18"/>
  <c r="C126" i="18"/>
  <c r="E125" i="18"/>
  <c r="D125" i="18"/>
  <c r="C125" i="18"/>
  <c r="C127" i="18" s="1"/>
  <c r="E114" i="18"/>
  <c r="D114" i="18"/>
  <c r="C114" i="18"/>
  <c r="E113" i="18"/>
  <c r="D113" i="18"/>
  <c r="C113" i="18"/>
  <c r="C115" i="18" s="1"/>
  <c r="E102" i="18"/>
  <c r="D102" i="18"/>
  <c r="C102" i="18"/>
  <c r="E101" i="18"/>
  <c r="D101" i="18"/>
  <c r="C101" i="18"/>
  <c r="C103" i="18" s="1"/>
  <c r="E90" i="18"/>
  <c r="D90" i="18"/>
  <c r="C90" i="18"/>
  <c r="E89" i="18"/>
  <c r="D89" i="18"/>
  <c r="C89" i="18"/>
  <c r="C91" i="18" s="1"/>
  <c r="E78" i="18"/>
  <c r="D78" i="18"/>
  <c r="C78" i="18"/>
  <c r="E77" i="18"/>
  <c r="D77" i="18"/>
  <c r="C77" i="18"/>
  <c r="C79" i="18" s="1"/>
  <c r="E66" i="18"/>
  <c r="D66" i="18"/>
  <c r="C66" i="18"/>
  <c r="E65" i="18"/>
  <c r="D65" i="18"/>
  <c r="C65" i="18"/>
  <c r="C67" i="18" s="1"/>
  <c r="E54" i="18"/>
  <c r="D54" i="18"/>
  <c r="C54" i="18"/>
  <c r="E53" i="18"/>
  <c r="D53" i="18"/>
  <c r="C53" i="18"/>
  <c r="C55" i="18" s="1"/>
  <c r="E42" i="18"/>
  <c r="D42" i="18"/>
  <c r="C42" i="18"/>
  <c r="E41" i="18"/>
  <c r="C43" i="18" s="1"/>
  <c r="D41" i="18"/>
  <c r="C41" i="18"/>
  <c r="E30" i="18"/>
  <c r="D30" i="18"/>
  <c r="C30" i="18"/>
  <c r="E29" i="18"/>
  <c r="D29" i="18"/>
  <c r="C29" i="18"/>
  <c r="C31" i="18" s="1"/>
  <c r="E18" i="18"/>
  <c r="D18" i="18"/>
  <c r="C18" i="18"/>
  <c r="E17" i="18"/>
  <c r="D17" i="18"/>
  <c r="G34" i="9"/>
  <c r="G43" i="9"/>
  <c r="G52" i="9"/>
  <c r="F52" i="9"/>
  <c r="F43" i="9"/>
  <c r="F34" i="9"/>
  <c r="G25" i="9"/>
  <c r="F25" i="9"/>
  <c r="G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<sst xmlns="http://schemas.openxmlformats.org/spreadsheetml/2006/main" count="523" uniqueCount="213">
  <si>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</si>
  <si>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</si>
  <si>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</si>
  <si>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</si>
  <si>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</si>
  <si>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</si>
  <si>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</si>
  <si>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</si>
  <si>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</si>
  <si>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</si>
  <si>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</si>
  <si>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</si>
  <si>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</si>
  <si>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</si>
  <si>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</si>
  <si>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</si>
  <si>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</si>
  <si>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</si>
  <si>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</si>
  <si>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</si>
  <si>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</si>
  <si>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</si>
  <si>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</si>
  <si>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</si>
  <si>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</si>
  <si>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</si>
  <si>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</si>
  <si>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</si>
  <si>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>2.1</t>
  </si>
  <si>
    <t/>
  </si>
  <si>
    <t>Motion Performance</t>
  </si>
  <si>
    <t>Value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</si>
  <si>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</si>
  <si>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</si>
  <si>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</si>
  <si>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</si>
  <si>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</si>
  <si>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</si>
  <si>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</si>
  <si>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</si>
  <si>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</si>
  <si>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</si>
  <si>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</si>
  <si>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</si>
  <si>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</si>
  <si>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</si>
  <si>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</si>
  <si>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</si>
  <si>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</si>
  <si>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</si>
  <si>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</si>
  <si>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</si>
  <si>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</si>
  <si>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</si>
  <si>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</si>
  <si>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</si>
  <si>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</si>
  <si>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</si>
  <si>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</si>
  <si>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</si>
  <si>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</si>
  <si>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</si>
  <si>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</si>
  <si>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</si>
  <si>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</si>
  <si>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</si>
  <si>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</si>
  <si>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</si>
  <si>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</si>
  <si>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</si>
  <si>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</si>
  <si>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</si>
  <si>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</si>
  <si>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</si>
  <si>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</si>
  <si>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</si>
  <si>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</si>
  <si>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</si>
  <si>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</si>
  <si>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</si>
  <si>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</si>
  <si>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</si>
  <si>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</si>
  <si>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</si>
  <si>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</si>
  <si>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</si>
  <si>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</si>
  <si>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</si>
  <si>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</si>
  <si>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</si>
  <si>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</si>
  <si>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</si>
  <si>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</si>
  <si>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</si>
  <si>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</si>
  <si>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</si>
  <si>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</si>
  <si>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</si>
  <si>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</si>
  <si>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</si>
  <si>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</si>
  <si>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</si>
  <si>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</si>
  <si>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</si>
  <si>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</si>
  <si>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</si>
  <si>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</si>
  <si>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</si>
  <si>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</si>
  <si>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</si>
  <si>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</si>
  <si>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</si>
  <si>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</si>
  <si>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</si>
  <si>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</si>
  <si>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</si>
  <si>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</si>
  <si>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</si>
  <si>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</si>
  <si>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</si>
  <si>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</si>
  <si>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</si>
  <si>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</si>
  <si>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</si>
  <si>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</si>
  <si>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</si>
  <si>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</si>
  <si>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</si>
  <si>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</si>
  <si>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</si>
  <si>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</si>
  <si>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</si>
  <si>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</si>
  <si>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</si>
  <si>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</si>
  <si>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</si>
  <si>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</si>
  <si>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</si>
  <si>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</si>
  <si>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</si>
  <si>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</si>
  <si>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</si>
  <si>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</si>
  <si>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</si>
  <si>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</si>
  <si>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</si>
  <si>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</si>
  <si>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</si>
  <si>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</si>
  <si>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</si>
  <si>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</si>
  <si>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</si>
  <si>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</si>
  <si>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</si>
  <si>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</si>
  <si>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</si>
  <si>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</si>
  <si>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</si>
  <si>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</si>
  <si>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</si>
  <si>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</si>
  <si>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</si>
  <si>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</si>
  <si>
    <t>Range</t>
  </si>
  <si>
    <t>Repeatabilty</t>
  </si>
  <si>
    <t>STD</t>
  </si>
  <si>
    <t>System repeatabilty</t>
  </si>
  <si>
    <t>One value seems very high and could be a human error when taking the laser scanner data</t>
  </si>
  <si>
    <t>Value of the system's repeatability without the possible outlier</t>
  </si>
  <si>
    <t>BELOW Before COLLISION reduced datapoints</t>
  </si>
  <si>
    <t>BELOW Before COLLISION without 0 outlier</t>
  </si>
  <si>
    <t>Excluded </t>
  </si>
  <si>
    <t>Low kill</t>
  </si>
  <si>
    <t>Low limit</t>
  </si>
  <si>
    <t>Anti collision</t>
  </si>
  <si>
    <t>High limit</t>
  </si>
  <si>
    <t>High kill</t>
  </si>
  <si>
    <t xml:space="preserve"> Position [deg]</t>
  </si>
  <si>
    <t xml:space="preserve"> Range [deg]</t>
  </si>
  <si>
    <t>BELOW after COLLISION without 0</t>
  </si>
  <si>
    <t>excluded</t>
  </si>
  <si>
    <t>OK</t>
  </si>
  <si>
    <t>Needed adjustment</t>
  </si>
  <si>
    <t>Check</t>
  </si>
  <si>
    <t>Not ok</t>
  </si>
  <si>
    <t>Could not reach upper hard limit</t>
  </si>
  <si>
    <t>Seems to have changed slightly</t>
  </si>
  <si>
    <t xml:space="preserve">    Low Kill Engage [deg]</t>
  </si>
  <si>
    <t xml:space="preserve">    Low Kill Disengage [deg]</t>
  </si>
  <si>
    <t xml:space="preserve">    Low Limit Engage [deg]</t>
  </si>
  <si>
    <t xml:space="preserve">    Low Limit Disengage [deg]</t>
  </si>
  <si>
    <t xml:space="preserve">    Anti -Collision Engage [deg]</t>
  </si>
  <si>
    <t xml:space="preserve">    Anti -Collision Disengage [deg]</t>
  </si>
  <si>
    <t xml:space="preserve">    High Limit Engage [deg]</t>
  </si>
  <si>
    <t xml:space="preserve">    High Limit Disengage [deg]</t>
  </si>
  <si>
    <t xml:space="preserve">    High Kill Engage [deg]</t>
  </si>
  <si>
    <t xml:space="preserve">    High Kill Disengage [deg]</t>
  </si>
  <si>
    <t>Bidirectional repeatability [deg]</t>
  </si>
  <si>
    <t>Backlash [deg]</t>
  </si>
  <si>
    <t>Gera ratio open loop []</t>
  </si>
  <si>
    <t>Gera ratio posital encoder []</t>
  </si>
  <si>
    <t>Not measured after collision</t>
  </si>
  <si>
    <t>Even better than before collision but fewer measurements</t>
  </si>
  <si>
    <t>5.1</t>
  </si>
  <si>
    <t>5.2</t>
  </si>
  <si>
    <t>Accuracy open loop [deg]</t>
  </si>
  <si>
    <t>Open loop accuracy seems to be worse after collision. But data is based on only a few measurements.</t>
  </si>
  <si>
    <t>Accuracy Posital encoder[deg]</t>
  </si>
  <si>
    <t>Accuracy Posital encoder [deg]</t>
  </si>
  <si>
    <t>Zero position was treated as a outlier and therefore excluded.</t>
  </si>
  <si>
    <t xml:space="preserve"> Based on one measurement at -10 deg</t>
  </si>
  <si>
    <t xml:space="preserve">Based on highe speed test at 45 deg. Need more data to conclude. </t>
  </si>
  <si>
    <t>Dent on posital encoder housing. Encoder was concluded to work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</si>
</sst>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00"/>
    <numFmt numFmtId="167" formatCode="0.000"/>
    <numFmt numFmtId="172" formatCode="0.0000E+00"/>
  </numFmts>
  <fonts count="17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2" xfId="0" applyBorder="1"/>
    <xf numFmtId="0" fontId="0" fillId="0" borderId="8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6" fillId="0" borderId="0" xfId="0" applyFont="1" applyAlignment="1"/>
    <xf numFmtId="0" fontId="7" fillId="0" borderId="0" xfId="0" applyFont="1"/>
    <xf numFmtId="0" fontId="0" fillId="2" borderId="10" xfId="0" applyFill="1" applyBorder="1"/>
    <xf numFmtId="0" fontId="8" fillId="2" borderId="10" xfId="0" applyFont="1" applyFill="1" applyBorder="1"/>
    <xf numFmtId="0" fontId="8" fillId="2" borderId="12" xfId="0" applyFont="1" applyFill="1" applyBorder="1"/>
    <xf numFmtId="0" fontId="8" fillId="0" borderId="19" xfId="0" applyFont="1" applyBorder="1"/>
    <xf numFmtId="0" fontId="8" fillId="0" borderId="4" xfId="0" applyFont="1" applyBorder="1"/>
    <xf numFmtId="0" fontId="8" fillId="0" borderId="19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8" xfId="0" applyFill="1" applyBorder="1"/>
    <xf numFmtId="0" fontId="0" fillId="2" borderId="3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36" xfId="0" applyFill="1" applyBorder="1"/>
    <xf numFmtId="0" fontId="0" fillId="2" borderId="1" xfId="0" applyFill="1" applyBorder="1"/>
    <xf numFmtId="0" fontId="0" fillId="2" borderId="37" xfId="0" applyFill="1" applyBorder="1"/>
    <xf numFmtId="0" fontId="0" fillId="4" borderId="44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0" xfId="0" applyFill="1" applyBorder="1"/>
    <xf numFmtId="0" fontId="0" fillId="4" borderId="27" xfId="0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45" xfId="0" applyFont="1" applyFill="1" applyBorder="1"/>
    <xf numFmtId="0" fontId="0" fillId="0" borderId="41" xfId="0" applyBorder="1"/>
    <xf numFmtId="0" fontId="9" fillId="2" borderId="28" xfId="0" applyFont="1" applyFill="1" applyBorder="1"/>
    <xf numFmtId="0" fontId="10" fillId="0" borderId="0" xfId="0" applyFont="1"/>
    <xf numFmtId="0" fontId="3" fillId="0" borderId="0" xfId="0" applyFont="1"/>
    <xf numFmtId="0" fontId="3" fillId="0" borderId="0" xfId="0" quotePrefix="1" applyFont="1"/>
    <xf numFmtId="0" fontId="11" fillId="0" borderId="0" xfId="0" applyFont="1"/>
    <xf numFmtId="0" fontId="0" fillId="0" borderId="35" xfId="0" quotePrefix="1" applyBorder="1"/>
    <xf numFmtId="0" fontId="0" fillId="2" borderId="46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18" xfId="0" applyFill="1" applyBorder="1"/>
    <xf numFmtId="0" fontId="9" fillId="2" borderId="18" xfId="0" applyFont="1" applyFill="1" applyBorder="1"/>
    <xf numFmtId="0" fontId="9" fillId="2" borderId="19" xfId="0" applyFont="1" applyFill="1" applyBorder="1"/>
    <xf numFmtId="0" fontId="9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9" fillId="2" borderId="0" xfId="0" applyFont="1" applyFill="1" applyBorder="1"/>
    <xf numFmtId="0" fontId="9" fillId="2" borderId="16" xfId="0" applyFont="1" applyFill="1" applyBorder="1"/>
    <xf numFmtId="11" fontId="9" fillId="2" borderId="0" xfId="0" applyNumberFormat="1" applyFont="1" applyFill="1" applyBorder="1"/>
    <xf numFmtId="11" fontId="12" fillId="0" borderId="0" xfId="0" applyNumberFormat="1" applyFont="1"/>
    <xf numFmtId="11" fontId="0" fillId="0" borderId="0" xfId="0" applyNumberFormat="1" applyBorder="1"/>
    <xf numFmtId="0" fontId="12" fillId="0" borderId="0" xfId="0" applyFont="1"/>
    <xf numFmtId="0" fontId="12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5" xfId="0" applyFont="1" applyBorder="1"/>
    <xf numFmtId="0" fontId="3" fillId="0" borderId="28" xfId="0" applyFont="1" applyBorder="1"/>
    <xf numFmtId="0" fontId="3" fillId="0" borderId="42" xfId="0" applyFont="1" applyBorder="1"/>
    <xf numFmtId="0" fontId="3" fillId="0" borderId="22" xfId="0" applyFont="1" applyBorder="1"/>
    <xf numFmtId="0" fontId="0" fillId="5" borderId="0" xfId="0" applyFill="1"/>
    <xf numFmtId="0" fontId="0" fillId="5" borderId="24" xfId="0" applyFill="1" applyBorder="1"/>
    <xf numFmtId="0" fontId="0" fillId="5" borderId="44" xfId="0" applyFill="1" applyBorder="1"/>
    <xf numFmtId="0" fontId="0" fillId="5" borderId="26" xfId="0" applyFill="1" applyBorder="1"/>
    <xf numFmtId="0" fontId="13" fillId="5" borderId="0" xfId="0" applyFont="1" applyFill="1"/>
    <xf numFmtId="0" fontId="14" fillId="0" borderId="0" xfId="0" applyFont="1"/>
    <xf numFmtId="0" fontId="15" fillId="2" borderId="28" xfId="0" applyFont="1" applyFill="1" applyBorder="1"/>
    <xf numFmtId="0" fontId="15" fillId="2" borderId="45" xfId="0" applyFont="1" applyFill="1" applyBorder="1"/>
    <xf numFmtId="0" fontId="15" fillId="2" borderId="49" xfId="0" applyFont="1" applyFill="1" applyBorder="1"/>
    <xf numFmtId="0" fontId="15" fillId="2" borderId="10" xfId="0" applyFont="1" applyFill="1" applyBorder="1"/>
    <xf numFmtId="0" fontId="15" fillId="2" borderId="16" xfId="0" applyFont="1" applyFill="1" applyBorder="1"/>
    <xf numFmtId="0" fontId="15" fillId="2" borderId="12" xfId="0" applyFont="1" applyFill="1" applyBorder="1"/>
    <xf numFmtId="0" fontId="15" fillId="2" borderId="3" xfId="0" applyFont="1" applyFill="1" applyBorder="1"/>
    <xf numFmtId="0" fontId="14" fillId="0" borderId="1" xfId="0" applyFont="1" applyBorder="1"/>
    <xf numFmtId="0" fontId="14" fillId="0" borderId="37" xfId="0" applyFont="1" applyBorder="1"/>
    <xf numFmtId="0" fontId="15" fillId="2" borderId="18" xfId="0" applyFont="1" applyFill="1" applyBorder="1"/>
    <xf numFmtId="0" fontId="15" fillId="2" borderId="19" xfId="0" applyFont="1" applyFill="1" applyBorder="1"/>
    <xf numFmtId="0" fontId="15" fillId="2" borderId="20" xfId="0" applyFont="1" applyFill="1" applyBorder="1"/>
    <xf numFmtId="0" fontId="15" fillId="2" borderId="21" xfId="0" applyFont="1" applyFill="1" applyBorder="1"/>
    <xf numFmtId="0" fontId="15" fillId="2" borderId="25" xfId="0" applyFont="1" applyFill="1" applyBorder="1"/>
    <xf numFmtId="0" fontId="15" fillId="2" borderId="50" xfId="0" applyFont="1" applyFill="1" applyBorder="1"/>
    <xf numFmtId="0" fontId="15" fillId="2" borderId="42" xfId="0" applyFont="1" applyFill="1" applyBorder="1"/>
    <xf numFmtId="0" fontId="15" fillId="2" borderId="53" xfId="0" applyFont="1" applyFill="1" applyBorder="1"/>
    <xf numFmtId="0" fontId="14" fillId="2" borderId="18" xfId="0" applyFont="1" applyFill="1" applyBorder="1"/>
    <xf numFmtId="0" fontId="14" fillId="0" borderId="41" xfId="0" quotePrefix="1" applyFont="1" applyBorder="1" applyAlignment="1">
      <alignment horizontal="right"/>
    </xf>
    <xf numFmtId="0" fontId="14" fillId="0" borderId="0" xfId="0" quotePrefix="1" applyFont="1" applyBorder="1" applyAlignment="1">
      <alignment horizontal="right"/>
    </xf>
    <xf numFmtId="0" fontId="14" fillId="0" borderId="46" xfId="0" applyFont="1" applyBorder="1"/>
    <xf numFmtId="0" fontId="14" fillId="0" borderId="0" xfId="0" applyFont="1" applyBorder="1"/>
    <xf numFmtId="0" fontId="14" fillId="0" borderId="47" xfId="0" applyFont="1" applyBorder="1"/>
    <xf numFmtId="0" fontId="14" fillId="2" borderId="24" xfId="0" applyFont="1" applyFill="1" applyBorder="1"/>
    <xf numFmtId="0" fontId="14" fillId="0" borderId="29" xfId="0" applyFont="1" applyBorder="1"/>
    <xf numFmtId="0" fontId="14" fillId="0" borderId="0" xfId="0" applyFont="1" applyAlignment="1">
      <alignment wrapText="1"/>
    </xf>
    <xf numFmtId="0" fontId="16" fillId="0" borderId="41" xfId="0" applyFont="1" applyBorder="1"/>
    <xf numFmtId="0" fontId="16" fillId="0" borderId="0" xfId="0" applyFont="1" applyBorder="1"/>
    <xf numFmtId="0" fontId="14" fillId="2" borderId="43" xfId="0" applyFont="1" applyFill="1" applyBorder="1"/>
    <xf numFmtId="0" fontId="14" fillId="0" borderId="48" xfId="0" applyFont="1" applyBorder="1"/>
    <xf numFmtId="0" fontId="14" fillId="2" borderId="22" xfId="0" applyFont="1" applyFill="1" applyBorder="1"/>
    <xf numFmtId="0" fontId="14" fillId="0" borderId="32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2" xfId="0" applyNumberFormat="1" applyBorder="1"/>
    <xf numFmtId="164" fontId="0" fillId="0" borderId="8" xfId="0" applyNumberFormat="1" applyBorder="1"/>
    <xf numFmtId="164" fontId="0" fillId="0" borderId="41" xfId="0" quotePrefix="1" applyNumberFormat="1" applyBorder="1" applyAlignment="1">
      <alignment horizontal="right"/>
    </xf>
    <xf numFmtId="164" fontId="9" fillId="2" borderId="19" xfId="0" applyNumberFormat="1" applyFont="1" applyFill="1" applyBorder="1"/>
    <xf numFmtId="164" fontId="0" fillId="0" borderId="29" xfId="0" applyNumberFormat="1" applyBorder="1"/>
    <xf numFmtId="164" fontId="10" fillId="0" borderId="41" xfId="0" applyNumberFormat="1" applyFont="1" applyBorder="1"/>
    <xf numFmtId="164" fontId="0" fillId="0" borderId="48" xfId="0" applyNumberFormat="1" applyBorder="1"/>
    <xf numFmtId="164" fontId="9" fillId="2" borderId="21" xfId="0" applyNumberFormat="1" applyFont="1" applyFill="1" applyBorder="1"/>
    <xf numFmtId="164" fontId="9" fillId="2" borderId="34" xfId="0" applyNumberFormat="1" applyFont="1" applyFill="1" applyBorder="1"/>
    <xf numFmtId="164" fontId="9" fillId="2" borderId="35" xfId="0" applyNumberFormat="1" applyFont="1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0" borderId="30" xfId="0" quotePrefix="1" applyBorder="1"/>
    <xf numFmtId="0" fontId="0" fillId="0" borderId="59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30" xfId="0" quotePrefix="1" applyNumberFormat="1" applyBorder="1"/>
    <xf numFmtId="0" fontId="0" fillId="0" borderId="5" xfId="0" quotePrefix="1" applyNumberFormat="1" applyBorder="1"/>
    <xf numFmtId="0" fontId="0" fillId="0" borderId="7" xfId="0" quotePrefix="1" applyNumberFormat="1" applyBorder="1"/>
    <xf numFmtId="0" fontId="0" fillId="0" borderId="0" xfId="0" applyFill="1" applyBorder="1"/>
    <xf numFmtId="0" fontId="0" fillId="2" borderId="60" xfId="0" applyFill="1" applyBorder="1"/>
    <xf numFmtId="0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165" fontId="0" fillId="0" borderId="30" xfId="0" quotePrefix="1" applyNumberFormat="1" applyBorder="1"/>
    <xf numFmtId="166" fontId="0" fillId="0" borderId="59" xfId="0" quotePrefix="1" applyNumberFormat="1" applyBorder="1"/>
    <xf numFmtId="165" fontId="0" fillId="0" borderId="31" xfId="0" quotePrefix="1" applyNumberFormat="1" applyBorder="1"/>
    <xf numFmtId="0" fontId="0" fillId="0" borderId="5" xfId="0" applyBorder="1"/>
    <xf numFmtId="165" fontId="0" fillId="6" borderId="7" xfId="0" applyNumberFormat="1" applyFill="1" applyBorder="1"/>
    <xf numFmtId="0" fontId="3" fillId="6" borderId="0" xfId="0" applyFont="1" applyFill="1" applyBorder="1"/>
    <xf numFmtId="0" fontId="3" fillId="6" borderId="0" xfId="0" applyFont="1" applyFill="1"/>
    <xf numFmtId="0" fontId="0" fillId="7" borderId="5" xfId="0" quotePrefix="1" applyFill="1" applyBorder="1"/>
    <xf numFmtId="0" fontId="0" fillId="7" borderId="4" xfId="0" applyFill="1" applyBorder="1"/>
    <xf numFmtId="0" fontId="0" fillId="7" borderId="6" xfId="0" applyFill="1" applyBorder="1"/>
    <xf numFmtId="165" fontId="0" fillId="7" borderId="0" xfId="0" applyNumberFormat="1" applyFill="1"/>
    <xf numFmtId="0" fontId="0" fillId="7" borderId="24" xfId="0" applyFill="1" applyBorder="1"/>
    <xf numFmtId="165" fontId="0" fillId="8" borderId="0" xfId="0" applyNumberFormat="1" applyFill="1"/>
    <xf numFmtId="0" fontId="0" fillId="8" borderId="24" xfId="0" applyFill="1" applyBorder="1"/>
    <xf numFmtId="0" fontId="0" fillId="0" borderId="1" xfId="0" applyBorder="1"/>
    <xf numFmtId="0" fontId="0" fillId="0" borderId="37" xfId="0" applyBorder="1"/>
    <xf numFmtId="0" fontId="0" fillId="0" borderId="47" xfId="0" applyBorder="1"/>
    <xf numFmtId="0" fontId="0" fillId="2" borderId="5" xfId="0" applyFill="1" applyBorder="1"/>
    <xf numFmtId="0" fontId="0" fillId="0" borderId="46" xfId="0" applyBorder="1"/>
    <xf numFmtId="0" fontId="0" fillId="0" borderId="52" xfId="0" applyBorder="1"/>
    <xf numFmtId="0" fontId="0" fillId="0" borderId="2" xfId="0" applyBorder="1"/>
    <xf numFmtId="0" fontId="0" fillId="0" borderId="22" xfId="0" applyBorder="1"/>
    <xf numFmtId="0" fontId="0" fillId="0" borderId="42" xfId="0" applyBorder="1"/>
    <xf numFmtId="0" fontId="0" fillId="0" borderId="24" xfId="0" applyBorder="1"/>
    <xf numFmtId="167" fontId="0" fillId="0" borderId="41" xfId="0" applyNumberFormat="1" applyBorder="1"/>
    <xf numFmtId="167" fontId="0" fillId="0" borderId="19" xfId="0" applyNumberFormat="1" applyBorder="1"/>
    <xf numFmtId="167" fontId="0" fillId="0" borderId="21" xfId="0" applyNumberFormat="1" applyBorder="1"/>
    <xf numFmtId="167" fontId="0" fillId="0" borderId="29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167" fontId="0" fillId="0" borderId="32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0" fontId="3" fillId="2" borderId="23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61" xfId="0" applyFont="1" applyFill="1" applyBorder="1"/>
    <xf numFmtId="0" fontId="3" fillId="2" borderId="22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3" fillId="2" borderId="32" xfId="0" applyFont="1" applyFill="1" applyBorder="1"/>
    <xf numFmtId="0" fontId="9" fillId="7" borderId="24" xfId="0" applyFont="1" applyFill="1" applyBorder="1"/>
    <xf numFmtId="164" fontId="9" fillId="7" borderId="29" xfId="0" applyNumberFormat="1" applyFont="1" applyFill="1" applyBorder="1"/>
    <xf numFmtId="164" fontId="9" fillId="7" borderId="41" xfId="0" quotePrefix="1" applyNumberFormat="1" applyFont="1" applyFill="1" applyBorder="1" applyAlignment="1">
      <alignment horizontal="right"/>
    </xf>
    <xf numFmtId="164" fontId="9" fillId="7" borderId="19" xfId="0" applyNumberFormat="1" applyFont="1" applyFill="1" applyBorder="1"/>
    <xf numFmtId="164" fontId="9" fillId="7" borderId="21" xfId="0" applyNumberFormat="1" applyFont="1" applyFill="1" applyBorder="1"/>
    <xf numFmtId="0" fontId="3" fillId="2" borderId="28" xfId="0" applyFont="1" applyFill="1" applyBorder="1"/>
    <xf numFmtId="0" fontId="3" fillId="2" borderId="45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2" fillId="9" borderId="19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4" fillId="9" borderId="19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2" fillId="9" borderId="11" xfId="0" applyFont="1" applyFill="1" applyBorder="1" applyAlignment="1">
      <alignment vertical="center"/>
    </xf>
    <xf numFmtId="172" fontId="2" fillId="2" borderId="19" xfId="0" applyNumberFormat="1" applyFont="1" applyFill="1" applyBorder="1" applyAlignment="1">
      <alignment vertical="center" wrapText="1"/>
    </xf>
    <xf numFmtId="172" fontId="2" fillId="2" borderId="20" xfId="0" applyNumberFormat="1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172" fontId="0" fillId="0" borderId="21" xfId="0" applyNumberFormat="1" applyBorder="1"/>
    <xf numFmtId="172" fontId="0" fillId="0" borderId="9" xfId="0" applyNumberFormat="1" applyBorder="1"/>
    <xf numFmtId="164" fontId="2" fillId="2" borderId="11" xfId="0" applyNumberFormat="1" applyFont="1" applyFill="1" applyBorder="1" applyAlignment="1">
      <alignment vertical="center"/>
    </xf>
    <xf numFmtId="164" fontId="2" fillId="2" borderId="9" xfId="0" applyNumberFormat="1" applyFont="1" applyFill="1" applyBorder="1"/>
    <xf numFmtId="0" fontId="2" fillId="7" borderId="11" xfId="0" applyFont="1" applyFill="1" applyBorder="1" applyAlignment="1">
      <alignment vertical="center"/>
    </xf>
    <xf numFmtId="2" fontId="2" fillId="2" borderId="20" xfId="0" applyNumberFormat="1" applyFont="1" applyFill="1" applyBorder="1" applyAlignment="1">
      <alignment vertical="center"/>
    </xf>
    <xf numFmtId="2" fontId="2" fillId="2" borderId="17" xfId="0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42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57" t="s">
        <v>69</v>
      </c>
      <c r="C6" s="58" t="s">
        <v>31</v>
      </c>
    </row>
    <row r="7" spans="2:3" ht="20" x14ac:dyDescent="0.25">
      <c r="B7" s="59" t="s">
        <v>53</v>
      </c>
      <c r="C7" s="61" t="s">
        <v>61</v>
      </c>
    </row>
    <row r="8" spans="2:3" ht="20" x14ac:dyDescent="0.25">
      <c r="B8" s="60" t="s">
        <v>54</v>
      </c>
      <c r="C8" s="62" t="s">
        <v>62</v>
      </c>
    </row>
    <row r="9" spans="2:3" ht="20" x14ac:dyDescent="0.25">
      <c r="B9" s="60" t="s">
        <v>55</v>
      </c>
      <c r="C9" s="62" t="s">
        <v>63</v>
      </c>
    </row>
    <row r="10" spans="2:3" ht="40" x14ac:dyDescent="0.25">
      <c r="B10" s="60" t="s">
        <v>56</v>
      </c>
      <c r="C10" s="62" t="s">
        <v>64</v>
      </c>
    </row>
    <row r="11" spans="2:3" ht="20" x14ac:dyDescent="0.25">
      <c r="B11" s="60" t="s">
        <v>57</v>
      </c>
      <c r="C11" s="62" t="s">
        <v>68</v>
      </c>
    </row>
    <row r="12" spans="2:3" ht="20" x14ac:dyDescent="0.25">
      <c r="B12" s="60" t="s">
        <v>58</v>
      </c>
      <c r="C12" s="62" t="s">
        <v>65</v>
      </c>
    </row>
    <row r="13" spans="2:3" ht="20" x14ac:dyDescent="0.25">
      <c r="B13" s="60" t="s">
        <v>59</v>
      </c>
      <c r="C13" s="62" t="s">
        <v>66</v>
      </c>
    </row>
    <row r="14" spans="2:3" ht="20" x14ac:dyDescent="0.25">
      <c r="B14" s="60" t="s">
        <v>60</v>
      </c>
      <c r="C14" s="62" t="s">
        <v>67</v>
      </c>
    </row>
    <row r="15" spans="2:3" x14ac:dyDescent="0.2">
      <c r="C15" s="55"/>
    </row>
    <row r="18" spans="1:1" x14ac:dyDescent="0.2">
      <c r="A18" s="54"/>
    </row>
    <row r="19" spans="1:1" x14ac:dyDescent="0.2">
      <c r="A19" s="54"/>
    </row>
    <row r="20" spans="1:1" x14ac:dyDescent="0.2">
      <c r="A20" s="54"/>
    </row>
    <row r="21" spans="1:1" x14ac:dyDescent="0.2">
      <c r="A21" s="54"/>
    </row>
    <row r="22" spans="1:1" x14ac:dyDescent="0.2">
      <c r="A22" s="54"/>
    </row>
    <row r="23" spans="1:1" x14ac:dyDescent="0.2">
      <c r="A23" s="54"/>
    </row>
    <row r="24" spans="1:1" x14ac:dyDescent="0.2">
      <c r="A24" s="54"/>
    </row>
    <row r="25" spans="1:1" x14ac:dyDescent="0.2">
      <c r="A25" s="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3"/>
  <sheetViews>
    <sheetView tabSelected="1" topLeftCell="A27" zoomScale="150" workbookViewId="0">
      <selection activeCell="G35" sqref="G35"/>
    </sheetView>
  </sheetViews>
  <sheetFormatPr baseColWidth="10" defaultRowHeight="12" x14ac:dyDescent="0.15"/>
  <cols>
    <col min="1" max="1" width="10.83203125" style="31"/>
    <col min="2" max="2" width="10.83203125" style="31" customWidth="1"/>
    <col min="3" max="3" width="21.83203125" style="31" customWidth="1"/>
    <col min="4" max="4" width="9.6640625" style="31" customWidth="1"/>
    <col min="5" max="5" width="6.5" style="31" customWidth="1"/>
    <col min="6" max="6" width="39.1640625" style="37" customWidth="1"/>
    <col min="7" max="16384" width="10.83203125" style="31"/>
  </cols>
  <sheetData>
    <row r="1" spans="2:6" x14ac:dyDescent="0.15">
      <c r="F1" s="32"/>
    </row>
    <row r="2" spans="2:6" ht="13" thickBot="1" x14ac:dyDescent="0.2">
      <c r="B2" s="1"/>
      <c r="C2" s="1"/>
      <c r="D2" s="1"/>
      <c r="E2" s="1"/>
      <c r="F2" s="2"/>
    </row>
    <row r="3" spans="2:6" s="33" customFormat="1" ht="14" thickBot="1" x14ac:dyDescent="0.2">
      <c r="B3" s="3" t="s">
        <v>2</v>
      </c>
      <c r="C3" s="4" t="s">
        <v>27</v>
      </c>
      <c r="D3" s="5" t="s">
        <v>31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ht="27" thickBot="1" x14ac:dyDescent="0.2">
      <c r="B6" s="15" t="s">
        <v>5</v>
      </c>
      <c r="C6" s="30" t="s">
        <v>23</v>
      </c>
      <c r="D6" s="30"/>
      <c r="E6" s="238" t="s">
        <v>181</v>
      </c>
      <c r="F6" s="17" t="s">
        <v>212</v>
      </c>
    </row>
    <row r="7" spans="2:6" ht="13" thickBot="1" x14ac:dyDescent="0.2">
      <c r="B7" s="3" t="s">
        <v>4</v>
      </c>
      <c r="C7" s="4" t="s">
        <v>14</v>
      </c>
      <c r="D7" s="4"/>
      <c r="E7" s="13"/>
      <c r="F7" s="14"/>
    </row>
    <row r="8" spans="2:6" ht="13" x14ac:dyDescent="0.15">
      <c r="B8" s="15" t="s">
        <v>6</v>
      </c>
      <c r="C8" s="16" t="s">
        <v>23</v>
      </c>
      <c r="D8" s="16"/>
      <c r="E8" s="235"/>
      <c r="F8" s="17"/>
    </row>
    <row r="9" spans="2:6" ht="13" x14ac:dyDescent="0.15">
      <c r="B9" s="15" t="s">
        <v>7</v>
      </c>
      <c r="C9" s="19" t="s">
        <v>32</v>
      </c>
      <c r="D9" s="16"/>
      <c r="E9" s="235" t="s">
        <v>181</v>
      </c>
      <c r="F9" s="17"/>
    </row>
    <row r="10" spans="2:6" ht="13" x14ac:dyDescent="0.15">
      <c r="B10" s="18" t="s">
        <v>8</v>
      </c>
      <c r="C10" s="19" t="s">
        <v>18</v>
      </c>
      <c r="D10" s="19"/>
      <c r="E10" s="236" t="s">
        <v>181</v>
      </c>
      <c r="F10" s="20"/>
    </row>
    <row r="11" spans="2:6" ht="13" x14ac:dyDescent="0.15">
      <c r="B11" s="18" t="s">
        <v>9</v>
      </c>
      <c r="C11" s="19" t="s">
        <v>19</v>
      </c>
      <c r="D11" s="19"/>
      <c r="E11" s="236" t="s">
        <v>181</v>
      </c>
      <c r="F11" s="20"/>
    </row>
    <row r="12" spans="2:6" ht="13" x14ac:dyDescent="0.15">
      <c r="B12" s="18" t="s">
        <v>10</v>
      </c>
      <c r="C12" s="19" t="s">
        <v>20</v>
      </c>
      <c r="D12" s="19"/>
      <c r="E12" s="236" t="s">
        <v>181</v>
      </c>
      <c r="F12" s="20"/>
    </row>
    <row r="13" spans="2:6" ht="13" x14ac:dyDescent="0.15">
      <c r="B13" s="18" t="s">
        <v>11</v>
      </c>
      <c r="C13" s="19" t="s">
        <v>22</v>
      </c>
      <c r="D13" s="19"/>
      <c r="E13" s="236" t="s">
        <v>181</v>
      </c>
      <c r="F13" s="20"/>
    </row>
    <row r="14" spans="2:6" ht="13" x14ac:dyDescent="0.15">
      <c r="B14" s="18" t="s">
        <v>12</v>
      </c>
      <c r="C14" s="19" t="s">
        <v>35</v>
      </c>
      <c r="D14" s="19"/>
      <c r="E14" s="236" t="s">
        <v>181</v>
      </c>
      <c r="F14" s="20" t="s">
        <v>182</v>
      </c>
    </row>
    <row r="15" spans="2:6" ht="13" x14ac:dyDescent="0.15">
      <c r="B15" s="18" t="s">
        <v>21</v>
      </c>
      <c r="C15" s="19" t="s">
        <v>33</v>
      </c>
      <c r="D15" s="19"/>
      <c r="E15" s="236" t="s">
        <v>181</v>
      </c>
      <c r="F15" s="20"/>
    </row>
    <row r="16" spans="2:6" ht="14" thickBot="1" x14ac:dyDescent="0.2">
      <c r="B16" s="21" t="s">
        <v>21</v>
      </c>
      <c r="C16" s="22" t="s">
        <v>34</v>
      </c>
      <c r="D16" s="22"/>
      <c r="E16" s="237" t="s">
        <v>181</v>
      </c>
      <c r="F16" s="23"/>
    </row>
    <row r="17" spans="1:18" ht="13" thickBot="1" x14ac:dyDescent="0.2"/>
    <row r="18" spans="1:18" ht="13" thickBot="1" x14ac:dyDescent="0.2">
      <c r="B18" s="8" t="s">
        <v>16</v>
      </c>
      <c r="C18" s="9" t="s">
        <v>1</v>
      </c>
      <c r="D18" s="10"/>
      <c r="E18" s="11"/>
      <c r="F18" s="12"/>
    </row>
    <row r="19" spans="1:18" ht="13" x14ac:dyDescent="0.15">
      <c r="A19" s="34" t="s">
        <v>29</v>
      </c>
      <c r="B19" s="15" t="s">
        <v>28</v>
      </c>
      <c r="C19" s="16" t="s">
        <v>200</v>
      </c>
      <c r="D19" s="241">
        <v>-4.4524999999999998E-5</v>
      </c>
      <c r="E19" s="235" t="s">
        <v>181</v>
      </c>
      <c r="F19" s="17"/>
    </row>
    <row r="20" spans="1:18" s="35" customFormat="1" x14ac:dyDescent="0.15">
      <c r="A20" s="36"/>
      <c r="B20" s="15" t="s">
        <v>28</v>
      </c>
      <c r="C20" s="30" t="s">
        <v>199</v>
      </c>
      <c r="D20" s="242">
        <v>8.1062000000000004E-5</v>
      </c>
      <c r="E20" s="236" t="s">
        <v>181</v>
      </c>
      <c r="F20" s="1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s="35" customFormat="1" ht="14" thickBot="1" x14ac:dyDescent="0.2">
      <c r="A21" s="36"/>
      <c r="B21" s="15" t="s">
        <v>28</v>
      </c>
      <c r="C21" s="30" t="s">
        <v>198</v>
      </c>
      <c r="D21" s="38">
        <v>0.01</v>
      </c>
      <c r="E21" s="236" t="s">
        <v>181</v>
      </c>
      <c r="F21" s="17" t="s">
        <v>210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14" thickBot="1" x14ac:dyDescent="0.2">
      <c r="B22" s="8"/>
      <c r="C22" s="26" t="s">
        <v>30</v>
      </c>
      <c r="D22" s="10"/>
      <c r="E22" s="11"/>
      <c r="F22" s="12"/>
    </row>
    <row r="23" spans="1:18" ht="17" thickBot="1" x14ac:dyDescent="0.25">
      <c r="B23" s="27" t="s">
        <v>17</v>
      </c>
      <c r="C23" s="4" t="s">
        <v>71</v>
      </c>
      <c r="D23" s="4"/>
      <c r="E23" s="4"/>
      <c r="F23" s="28"/>
      <c r="H23" s="110"/>
      <c r="I23" s="109" t="s">
        <v>144</v>
      </c>
      <c r="J23" s="107" t="s">
        <v>137</v>
      </c>
      <c r="K23" s="108" t="s">
        <v>24</v>
      </c>
    </row>
    <row r="24" spans="1:18" s="35" customFormat="1" ht="17" thickBot="1" x14ac:dyDescent="0.25">
      <c r="A24" s="36" t="s">
        <v>29</v>
      </c>
      <c r="B24" s="15" t="s">
        <v>75</v>
      </c>
      <c r="C24" s="30" t="s">
        <v>74</v>
      </c>
      <c r="D24" s="38"/>
      <c r="E24" s="239" t="s">
        <v>184</v>
      </c>
      <c r="F24" s="28" t="s">
        <v>185</v>
      </c>
      <c r="G24" s="31"/>
      <c r="H24" s="111" t="s">
        <v>142</v>
      </c>
      <c r="I24" s="84">
        <v>8.1062000000000004E-5</v>
      </c>
      <c r="J24" s="156">
        <v>-1.66E-2</v>
      </c>
      <c r="K24" s="154">
        <v>3.8999999999980162E-3</v>
      </c>
      <c r="L24" s="31"/>
      <c r="M24" s="31"/>
      <c r="N24" s="31"/>
      <c r="O24" s="31"/>
      <c r="P24" s="31"/>
      <c r="Q24" s="31"/>
      <c r="R24" s="31"/>
    </row>
    <row r="25" spans="1:18" s="35" customFormat="1" ht="17" thickBot="1" x14ac:dyDescent="0.25">
      <c r="A25" s="36"/>
      <c r="B25" s="15" t="s">
        <v>76</v>
      </c>
      <c r="C25" s="30" t="s">
        <v>187</v>
      </c>
      <c r="D25" s="249">
        <v>-4.6059840325199994</v>
      </c>
      <c r="E25" s="236" t="s">
        <v>181</v>
      </c>
      <c r="F25" s="17"/>
      <c r="G25" s="31"/>
      <c r="H25" s="112" t="s">
        <v>143</v>
      </c>
      <c r="I25" s="43">
        <v>-4.4524999999999998E-5</v>
      </c>
      <c r="J25" s="158">
        <v>30.726199999999999</v>
      </c>
      <c r="K25" s="155">
        <v>6.7000000000003723E-3</v>
      </c>
      <c r="L25" s="31"/>
      <c r="M25" s="31"/>
      <c r="N25" s="31"/>
      <c r="O25" s="31"/>
      <c r="P25" s="31"/>
      <c r="Q25" s="31"/>
      <c r="R25" s="31"/>
    </row>
    <row r="26" spans="1:18" s="35" customFormat="1" ht="17" thickBot="1" x14ac:dyDescent="0.25">
      <c r="A26" s="36"/>
      <c r="B26" s="15" t="s">
        <v>76</v>
      </c>
      <c r="C26" s="30" t="s">
        <v>188</v>
      </c>
      <c r="D26" s="249">
        <v>-4.5738378981400007</v>
      </c>
      <c r="E26" s="236" t="s">
        <v>181</v>
      </c>
      <c r="F26" s="17"/>
      <c r="G26" s="31"/>
      <c r="H26" s="112" t="s">
        <v>143</v>
      </c>
      <c r="I26" s="43">
        <v>-4.4524999999999998E-5</v>
      </c>
      <c r="J26" s="158">
        <v>30.726199999999999</v>
      </c>
      <c r="K26" s="155">
        <v>6.7000000000003723E-3</v>
      </c>
      <c r="L26" s="31"/>
      <c r="M26" s="31"/>
      <c r="N26" s="31"/>
      <c r="O26" s="31"/>
      <c r="P26" s="31"/>
      <c r="Q26" s="31"/>
      <c r="R26" s="31"/>
    </row>
    <row r="27" spans="1:18" s="35" customFormat="1" x14ac:dyDescent="0.15">
      <c r="B27" s="24" t="s">
        <v>78</v>
      </c>
      <c r="C27" s="29" t="s">
        <v>189</v>
      </c>
      <c r="D27" s="250">
        <v>-4.2809795807999995</v>
      </c>
      <c r="E27" s="236" t="s">
        <v>181</v>
      </c>
      <c r="F27" s="25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s="35" customFormat="1" x14ac:dyDescent="0.15">
      <c r="B28" s="24" t="s">
        <v>78</v>
      </c>
      <c r="C28" s="29" t="s">
        <v>190</v>
      </c>
      <c r="D28" s="250">
        <v>-4.2534626325599998</v>
      </c>
      <c r="E28" s="236" t="s">
        <v>181</v>
      </c>
      <c r="F28" s="25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s="35" customFormat="1" x14ac:dyDescent="0.15">
      <c r="B29" s="24" t="s">
        <v>77</v>
      </c>
      <c r="C29" s="29" t="s">
        <v>191</v>
      </c>
      <c r="D29" s="250">
        <v>32.862574504000001</v>
      </c>
      <c r="E29" s="236" t="s">
        <v>181</v>
      </c>
      <c r="F29" s="25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s="35" customFormat="1" x14ac:dyDescent="0.15">
      <c r="B30" s="24" t="s">
        <v>77</v>
      </c>
      <c r="C30" s="29" t="s">
        <v>192</v>
      </c>
      <c r="D30" s="250">
        <v>32.831060437799991</v>
      </c>
      <c r="E30" s="236" t="s">
        <v>181</v>
      </c>
      <c r="F30" s="25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s="35" customFormat="1" x14ac:dyDescent="0.15">
      <c r="B31" s="24" t="s">
        <v>79</v>
      </c>
      <c r="C31" s="29" t="s">
        <v>193</v>
      </c>
      <c r="D31" s="250">
        <v>44.965002099999992</v>
      </c>
      <c r="E31" s="236" t="s">
        <v>181</v>
      </c>
      <c r="F31" s="25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s="35" customFormat="1" x14ac:dyDescent="0.15">
      <c r="B32" s="24" t="s">
        <v>79</v>
      </c>
      <c r="C32" s="29" t="s">
        <v>194</v>
      </c>
      <c r="D32" s="250">
        <v>44.922529323399999</v>
      </c>
      <c r="E32" s="236" t="s">
        <v>181</v>
      </c>
      <c r="F32" s="25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2:18" s="35" customFormat="1" x14ac:dyDescent="0.15">
      <c r="B33" s="24" t="s">
        <v>80</v>
      </c>
      <c r="C33" s="29" t="s">
        <v>195</v>
      </c>
      <c r="D33" s="250">
        <v>45.349981216800003</v>
      </c>
      <c r="E33" s="236" t="s">
        <v>181</v>
      </c>
      <c r="F33" s="25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2:18" s="35" customFormat="1" ht="13" thickBot="1" x14ac:dyDescent="0.2">
      <c r="B34" s="24" t="s">
        <v>80</v>
      </c>
      <c r="C34" s="29" t="s">
        <v>196</v>
      </c>
      <c r="D34" s="250">
        <v>45.321137822000004</v>
      </c>
      <c r="E34" s="236" t="s">
        <v>181</v>
      </c>
      <c r="F34" s="25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2:18" ht="14" thickBot="1" x14ac:dyDescent="0.2">
      <c r="B35" s="63">
        <v>5</v>
      </c>
      <c r="C35" s="4" t="s">
        <v>205</v>
      </c>
      <c r="D35" s="246">
        <v>3.8999999999980162E-3</v>
      </c>
      <c r="E35" s="236" t="s">
        <v>181</v>
      </c>
      <c r="F35" s="28" t="s">
        <v>209</v>
      </c>
    </row>
    <row r="36" spans="2:18" ht="14" thickBot="1" x14ac:dyDescent="0.2">
      <c r="B36" s="63">
        <v>5</v>
      </c>
      <c r="C36" s="4" t="s">
        <v>208</v>
      </c>
      <c r="D36" s="246">
        <v>6.7000000000000002E-3</v>
      </c>
      <c r="E36" s="236" t="s">
        <v>181</v>
      </c>
      <c r="F36" s="28" t="s">
        <v>209</v>
      </c>
    </row>
    <row r="37" spans="2:18" ht="14" thickBot="1" x14ac:dyDescent="0.2">
      <c r="B37" s="63">
        <v>6</v>
      </c>
      <c r="C37" s="4" t="s">
        <v>197</v>
      </c>
      <c r="D37" s="251">
        <v>8.8000000000008072E-3</v>
      </c>
      <c r="E37" s="240" t="s">
        <v>181</v>
      </c>
      <c r="F37" s="28" t="s">
        <v>209</v>
      </c>
    </row>
    <row r="38" spans="2:18" ht="13" thickBot="1" x14ac:dyDescent="0.2"/>
    <row r="39" spans="2:18" ht="13" thickBot="1" x14ac:dyDescent="0.2">
      <c r="B39" s="8" t="s">
        <v>16</v>
      </c>
      <c r="C39" s="9" t="s">
        <v>1</v>
      </c>
      <c r="D39" s="10"/>
      <c r="E39" s="11"/>
      <c r="F39" s="12"/>
    </row>
    <row r="40" spans="2:18" ht="17" thickBot="1" x14ac:dyDescent="0.25">
      <c r="B40" s="15" t="s">
        <v>28</v>
      </c>
      <c r="C40" s="16" t="s">
        <v>200</v>
      </c>
      <c r="D40" s="241">
        <v>-4.45245207E-5</v>
      </c>
      <c r="E40" s="235" t="s">
        <v>181</v>
      </c>
      <c r="F40" s="17" t="s">
        <v>186</v>
      </c>
      <c r="H40" s="231"/>
      <c r="I40" s="232" t="s">
        <v>144</v>
      </c>
      <c r="J40" s="233" t="s">
        <v>137</v>
      </c>
      <c r="K40" s="234" t="s">
        <v>24</v>
      </c>
    </row>
    <row r="41" spans="2:18" ht="16" x14ac:dyDescent="0.2">
      <c r="B41" s="15" t="s">
        <v>28</v>
      </c>
      <c r="C41" s="30" t="s">
        <v>199</v>
      </c>
      <c r="D41" s="242">
        <v>8.1062348299999997E-5</v>
      </c>
      <c r="E41" s="236" t="s">
        <v>181</v>
      </c>
      <c r="F41" s="17"/>
      <c r="H41" s="111" t="s">
        <v>142</v>
      </c>
      <c r="I41" s="84">
        <v>8.1062348299999997E-5</v>
      </c>
      <c r="J41" s="156">
        <v>8.1062348299999997E-5</v>
      </c>
      <c r="K41" s="244">
        <v>1.4659700967420086E-2</v>
      </c>
    </row>
    <row r="42" spans="2:18" ht="28" thickBot="1" x14ac:dyDescent="0.25">
      <c r="B42" s="15" t="s">
        <v>28</v>
      </c>
      <c r="C42" s="30" t="s">
        <v>198</v>
      </c>
      <c r="D42" s="38">
        <v>0.02</v>
      </c>
      <c r="E42" s="243" t="s">
        <v>183</v>
      </c>
      <c r="F42" s="17" t="s">
        <v>211</v>
      </c>
      <c r="H42" s="112" t="s">
        <v>143</v>
      </c>
      <c r="I42" s="43">
        <v>-4.45245207E-5</v>
      </c>
      <c r="J42" s="158">
        <v>30.726190200000001</v>
      </c>
      <c r="K42" s="245">
        <v>3.7820644719985808E-3</v>
      </c>
    </row>
    <row r="43" spans="2:18" ht="14" thickBot="1" x14ac:dyDescent="0.2">
      <c r="B43" s="8"/>
      <c r="C43" s="26" t="s">
        <v>30</v>
      </c>
      <c r="D43" s="10"/>
      <c r="E43" s="11"/>
      <c r="F43" s="12"/>
    </row>
    <row r="44" spans="2:18" ht="13" thickBot="1" x14ac:dyDescent="0.2">
      <c r="B44" s="63">
        <v>4</v>
      </c>
      <c r="C44" s="4" t="s">
        <v>72</v>
      </c>
      <c r="D44" s="4"/>
      <c r="E44" s="236" t="s">
        <v>181</v>
      </c>
      <c r="F44" s="28"/>
    </row>
    <row r="45" spans="2:18" ht="27" thickBot="1" x14ac:dyDescent="0.2">
      <c r="B45" s="63" t="s">
        <v>203</v>
      </c>
      <c r="C45" s="4" t="s">
        <v>205</v>
      </c>
      <c r="D45" s="247">
        <v>1.4659700967420086E-2</v>
      </c>
      <c r="E45" s="243" t="s">
        <v>183</v>
      </c>
      <c r="F45" s="28" t="s">
        <v>206</v>
      </c>
    </row>
    <row r="46" spans="2:18" ht="14" thickBot="1" x14ac:dyDescent="0.2">
      <c r="B46" s="63" t="s">
        <v>204</v>
      </c>
      <c r="C46" s="4" t="s">
        <v>207</v>
      </c>
      <c r="D46" s="247">
        <v>3.7820644719985808E-3</v>
      </c>
      <c r="E46" s="236" t="s">
        <v>181</v>
      </c>
      <c r="F46" s="28" t="s">
        <v>202</v>
      </c>
    </row>
    <row r="47" spans="2:18" ht="14" thickBot="1" x14ac:dyDescent="0.2">
      <c r="B47" s="63">
        <v>6</v>
      </c>
      <c r="C47" s="4" t="s">
        <v>197</v>
      </c>
      <c r="D47" s="64"/>
      <c r="E47" s="248" t="s">
        <v>183</v>
      </c>
      <c r="F47" s="28" t="s">
        <v>201</v>
      </c>
      <c r="I47" s="31" t="s">
        <v>45</v>
      </c>
      <c r="K47" s="31" t="s">
        <v>46</v>
      </c>
    </row>
    <row r="48" spans="2:18" ht="15" x14ac:dyDescent="0.2">
      <c r="C48" s="39"/>
      <c r="H48" s="31" t="s">
        <v>36</v>
      </c>
      <c r="I48" s="31" t="s">
        <v>177</v>
      </c>
      <c r="J48" s="31" t="s">
        <v>178</v>
      </c>
      <c r="K48" s="31" t="s">
        <v>177</v>
      </c>
      <c r="L48" s="31" t="s">
        <v>178</v>
      </c>
    </row>
    <row r="49" spans="8:12" x14ac:dyDescent="0.15">
      <c r="H49" s="31" t="s">
        <v>172</v>
      </c>
      <c r="I49" s="31">
        <v>-4.6059840325199994</v>
      </c>
      <c r="J49" s="31">
        <v>7.1218240000003874E-4</v>
      </c>
      <c r="K49" s="31">
        <v>-4.5738378981400007</v>
      </c>
      <c r="L49" s="31">
        <v>3.1157979999996144E-4</v>
      </c>
    </row>
    <row r="50" spans="8:12" x14ac:dyDescent="0.15">
      <c r="H50" s="31" t="s">
        <v>173</v>
      </c>
      <c r="I50" s="31">
        <v>-4.2809795807999995</v>
      </c>
      <c r="J50" s="31">
        <v>8.457159999997188E-4</v>
      </c>
      <c r="K50" s="31">
        <v>-4.2534626325599998</v>
      </c>
      <c r="L50" s="31">
        <v>7.5669383000054324E-4</v>
      </c>
    </row>
    <row r="51" spans="8:12" x14ac:dyDescent="0.15">
      <c r="H51" s="31" t="s">
        <v>174</v>
      </c>
      <c r="I51" s="31">
        <v>32.862574504000001</v>
      </c>
      <c r="J51" s="31">
        <v>3.1158000000175434E-4</v>
      </c>
      <c r="K51" s="31">
        <v>32.831060437799991</v>
      </c>
      <c r="L51" s="31">
        <v>3.5609100000044691E-4</v>
      </c>
    </row>
    <row r="52" spans="8:12" x14ac:dyDescent="0.15">
      <c r="H52" s="31" t="s">
        <v>175</v>
      </c>
      <c r="I52" s="31">
        <v>44.965002099999992</v>
      </c>
      <c r="J52" s="31">
        <v>4.00599999998974E-4</v>
      </c>
      <c r="K52" s="31">
        <v>44.922529323399999</v>
      </c>
      <c r="L52" s="31">
        <v>4.0060199999913948E-4</v>
      </c>
    </row>
    <row r="53" spans="8:12" x14ac:dyDescent="0.15">
      <c r="H53" s="31" t="s">
        <v>176</v>
      </c>
      <c r="I53" s="31">
        <v>45.349981216800003</v>
      </c>
      <c r="J53" s="31">
        <v>3.1158000000175434E-4</v>
      </c>
      <c r="K53" s="31">
        <v>45.321137822000004</v>
      </c>
      <c r="L53" s="31">
        <v>3.5609000000391688E-4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95</v>
      </c>
      <c r="D2">
        <v>2</v>
      </c>
    </row>
    <row r="3" spans="2:9" x14ac:dyDescent="0.2">
      <c r="B3" t="s">
        <v>82</v>
      </c>
      <c r="D3" t="s">
        <v>84</v>
      </c>
    </row>
    <row r="4" spans="2:9" x14ac:dyDescent="0.2">
      <c r="B4" t="s">
        <v>83</v>
      </c>
      <c r="D4" t="s">
        <v>85</v>
      </c>
    </row>
    <row r="7" spans="2:9" ht="17" thickBot="1" x14ac:dyDescent="0.25"/>
    <row r="8" spans="2:9" x14ac:dyDescent="0.2">
      <c r="B8" s="72" t="s">
        <v>86</v>
      </c>
      <c r="C8" s="73" t="s">
        <v>88</v>
      </c>
      <c r="D8" s="73"/>
      <c r="E8" s="73"/>
      <c r="F8" s="73"/>
      <c r="G8" s="73"/>
      <c r="H8" s="73"/>
      <c r="I8" s="74"/>
    </row>
    <row r="9" spans="2:9" x14ac:dyDescent="0.2">
      <c r="B9" s="76" t="s">
        <v>28</v>
      </c>
      <c r="C9" s="75" t="s">
        <v>111</v>
      </c>
      <c r="D9" s="75"/>
      <c r="E9" s="75"/>
      <c r="F9" s="75"/>
      <c r="G9" s="75"/>
      <c r="H9" s="75"/>
      <c r="I9" s="77"/>
    </row>
    <row r="10" spans="2:9" x14ac:dyDescent="0.2">
      <c r="B10" s="76"/>
      <c r="C10" s="75" t="s">
        <v>112</v>
      </c>
      <c r="D10" s="75"/>
      <c r="E10" s="75"/>
      <c r="F10" s="75"/>
      <c r="G10" s="75"/>
      <c r="H10" s="75"/>
      <c r="I10" s="77"/>
    </row>
    <row r="11" spans="2:9" x14ac:dyDescent="0.2">
      <c r="B11" s="76"/>
      <c r="C11" s="75" t="s">
        <v>113</v>
      </c>
      <c r="D11" s="75"/>
      <c r="E11" s="75"/>
      <c r="F11" s="75"/>
      <c r="G11" s="75"/>
      <c r="H11" s="75"/>
      <c r="I11" s="77"/>
    </row>
    <row r="12" spans="2:9" x14ac:dyDescent="0.2">
      <c r="B12" s="76"/>
      <c r="C12" s="75"/>
      <c r="D12" s="75"/>
      <c r="E12" s="75"/>
      <c r="F12" s="75"/>
      <c r="G12" s="75"/>
      <c r="H12" s="75"/>
      <c r="I12" s="77"/>
    </row>
    <row r="13" spans="2:9" x14ac:dyDescent="0.2">
      <c r="B13" s="76"/>
      <c r="C13" s="75"/>
      <c r="D13" s="75"/>
      <c r="E13" s="75"/>
      <c r="F13" s="75"/>
      <c r="G13" s="75"/>
      <c r="H13" s="75"/>
      <c r="I13" s="77"/>
    </row>
    <row r="14" spans="2:9" x14ac:dyDescent="0.2">
      <c r="B14" s="76"/>
      <c r="C14" s="75"/>
      <c r="D14" s="75"/>
      <c r="E14" s="75"/>
      <c r="F14" s="75"/>
      <c r="G14" s="75"/>
      <c r="H14" s="75"/>
      <c r="I14" s="77"/>
    </row>
    <row r="15" spans="2:9" x14ac:dyDescent="0.2">
      <c r="B15" s="76"/>
      <c r="C15" s="75"/>
      <c r="D15" s="75"/>
      <c r="E15" s="75"/>
      <c r="F15" s="75"/>
      <c r="G15" s="75"/>
      <c r="H15" s="75"/>
      <c r="I15" s="77"/>
    </row>
    <row r="16" spans="2:9" x14ac:dyDescent="0.2">
      <c r="B16" s="76"/>
      <c r="C16" s="75"/>
      <c r="D16" s="75"/>
      <c r="E16" s="75"/>
      <c r="F16" s="75"/>
      <c r="G16" s="75"/>
      <c r="H16" s="75"/>
      <c r="I16" s="77"/>
    </row>
    <row r="17" spans="2:15" x14ac:dyDescent="0.2">
      <c r="B17" s="76"/>
      <c r="C17" s="75"/>
      <c r="D17" s="75"/>
      <c r="E17" s="75"/>
      <c r="F17" s="75"/>
      <c r="G17" s="75"/>
      <c r="H17" s="75"/>
      <c r="I17" s="77"/>
    </row>
    <row r="18" spans="2:15" x14ac:dyDescent="0.2">
      <c r="B18" s="76"/>
      <c r="C18" s="75"/>
      <c r="D18" s="75"/>
      <c r="E18" s="75"/>
      <c r="F18" s="75"/>
      <c r="G18" s="75"/>
      <c r="H18" s="75"/>
      <c r="I18" s="77"/>
    </row>
    <row r="19" spans="2:15" x14ac:dyDescent="0.2">
      <c r="B19" s="76"/>
      <c r="C19" s="75"/>
      <c r="D19" s="75"/>
      <c r="E19" s="75"/>
      <c r="F19" s="75"/>
      <c r="G19" s="75"/>
      <c r="H19" s="75"/>
      <c r="I19" s="77"/>
    </row>
    <row r="20" spans="2:15" x14ac:dyDescent="0.2">
      <c r="B20" s="76"/>
      <c r="C20" s="75"/>
      <c r="D20" s="75"/>
      <c r="E20" s="75"/>
      <c r="F20" s="75"/>
      <c r="G20" s="75"/>
      <c r="H20" s="75"/>
      <c r="I20" s="77"/>
    </row>
    <row r="21" spans="2:15" ht="17" thickBot="1" x14ac:dyDescent="0.25">
      <c r="B21" s="78"/>
      <c r="C21" s="79"/>
      <c r="D21" s="79"/>
      <c r="E21" s="79"/>
      <c r="F21" s="79"/>
      <c r="G21" s="79"/>
      <c r="H21" s="79"/>
      <c r="I21" s="80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70</v>
      </c>
      <c r="L26" t="s">
        <v>109</v>
      </c>
      <c r="N26">
        <v>803488</v>
      </c>
      <c r="O26" t="s">
        <v>110</v>
      </c>
    </row>
    <row r="28" spans="2:15" x14ac:dyDescent="0.2">
      <c r="D28" t="s">
        <v>121</v>
      </c>
      <c r="E28" t="s">
        <v>122</v>
      </c>
      <c r="F28">
        <f>1/E29/E30</f>
        <v>8.1016485087820469E-5</v>
      </c>
    </row>
    <row r="29" spans="2:15" x14ac:dyDescent="0.2">
      <c r="B29" t="s">
        <v>104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105</v>
      </c>
      <c r="D30">
        <v>0.99696921000000005</v>
      </c>
      <c r="E30">
        <v>1.0013351134846462</v>
      </c>
    </row>
    <row r="32" spans="2:15" s="87" customFormat="1" x14ac:dyDescent="0.2">
      <c r="B32" s="87" t="s">
        <v>106</v>
      </c>
      <c r="C32" s="87" t="s">
        <v>123</v>
      </c>
      <c r="D32" s="87" t="s">
        <v>124</v>
      </c>
      <c r="E32" t="s">
        <v>118</v>
      </c>
      <c r="F32" t="s">
        <v>119</v>
      </c>
      <c r="G32" t="s">
        <v>120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107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114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115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116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117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125</v>
      </c>
      <c r="E52">
        <f>0.1*E29*E30</f>
        <v>1234.3166935914555</v>
      </c>
      <c r="F52" t="s">
        <v>126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U60"/>
  <sheetViews>
    <sheetView topLeftCell="A8" workbookViewId="0">
      <selection activeCell="K29" sqref="K29:O35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9" max="9" width="12.33203125" bestFit="1" customWidth="1"/>
    <col min="10" max="10" width="15.33203125" bestFit="1" customWidth="1"/>
    <col min="11" max="11" width="15.33203125" customWidth="1"/>
    <col min="12" max="12" width="20.5" customWidth="1"/>
    <col min="14" max="14" width="13.83203125" customWidth="1"/>
    <col min="15" max="15" width="17.33203125" customWidth="1"/>
  </cols>
  <sheetData>
    <row r="2" spans="2:21" x14ac:dyDescent="0.2">
      <c r="B2" t="s">
        <v>95</v>
      </c>
      <c r="D2">
        <v>3</v>
      </c>
    </row>
    <row r="3" spans="2:21" x14ac:dyDescent="0.2">
      <c r="B3" t="s">
        <v>82</v>
      </c>
      <c r="D3" t="s">
        <v>49</v>
      </c>
    </row>
    <row r="4" spans="2:21" x14ac:dyDescent="0.2">
      <c r="D4" t="s">
        <v>47</v>
      </c>
    </row>
    <row r="5" spans="2:21" x14ac:dyDescent="0.2">
      <c r="B5" t="s">
        <v>83</v>
      </c>
      <c r="D5" t="s">
        <v>50</v>
      </c>
    </row>
    <row r="9" spans="2:21" ht="17" thickBot="1" x14ac:dyDescent="0.25"/>
    <row r="10" spans="2:21" x14ac:dyDescent="0.2">
      <c r="B10" s="67" t="s">
        <v>81</v>
      </c>
      <c r="C10" s="65"/>
      <c r="D10" s="46" t="s">
        <v>44</v>
      </c>
      <c r="E10" s="46" t="s">
        <v>42</v>
      </c>
      <c r="F10" s="51" t="s">
        <v>43</v>
      </c>
      <c r="N10" s="72" t="s">
        <v>86</v>
      </c>
      <c r="O10" s="73" t="s">
        <v>88</v>
      </c>
      <c r="P10" s="73"/>
      <c r="Q10" s="73"/>
      <c r="R10" s="73"/>
      <c r="S10" s="73"/>
      <c r="T10" s="73"/>
      <c r="U10" s="74"/>
    </row>
    <row r="11" spans="2:21" ht="17" thickBot="1" x14ac:dyDescent="0.25">
      <c r="B11" s="69" t="s">
        <v>75</v>
      </c>
      <c r="C11" s="66" t="s">
        <v>48</v>
      </c>
      <c r="D11" s="52">
        <v>10.95</v>
      </c>
      <c r="E11" s="52">
        <v>934879</v>
      </c>
      <c r="F11" s="90" t="s">
        <v>157</v>
      </c>
      <c r="N11" s="76">
        <v>3</v>
      </c>
      <c r="O11" s="75"/>
      <c r="P11" s="75"/>
      <c r="Q11" s="75"/>
      <c r="R11" s="75"/>
      <c r="S11" s="75"/>
      <c r="T11" s="75"/>
      <c r="U11" s="77"/>
    </row>
    <row r="12" spans="2:21" x14ac:dyDescent="0.2">
      <c r="B12" s="70"/>
      <c r="N12" s="76"/>
      <c r="O12" s="75"/>
      <c r="P12" s="75"/>
      <c r="Q12" s="75"/>
      <c r="R12" s="75"/>
      <c r="S12" s="75"/>
      <c r="T12" s="75"/>
      <c r="U12" s="77"/>
    </row>
    <row r="13" spans="2:21" ht="17" thickBot="1" x14ac:dyDescent="0.25">
      <c r="B13" s="71"/>
      <c r="N13" s="76"/>
      <c r="O13" s="75"/>
      <c r="P13" s="75"/>
      <c r="Q13" s="75"/>
      <c r="R13" s="75"/>
      <c r="S13" s="75"/>
      <c r="T13" s="75"/>
      <c r="U13" s="77"/>
    </row>
    <row r="14" spans="2:21" x14ac:dyDescent="0.2">
      <c r="B14" s="67"/>
      <c r="C14" s="181" t="s">
        <v>153</v>
      </c>
      <c r="D14" s="46" t="s">
        <v>42</v>
      </c>
      <c r="E14" s="47"/>
      <c r="F14" s="199"/>
      <c r="G14" s="200"/>
      <c r="L14" s="76"/>
      <c r="M14" s="75"/>
      <c r="N14" s="75"/>
      <c r="O14" s="75"/>
      <c r="P14" s="75"/>
      <c r="Q14" s="75"/>
      <c r="R14" s="75"/>
      <c r="S14" s="77"/>
    </row>
    <row r="15" spans="2:21" ht="17" thickBot="1" x14ac:dyDescent="0.25">
      <c r="B15" s="68" t="s">
        <v>76</v>
      </c>
      <c r="C15" s="169" t="s">
        <v>37</v>
      </c>
      <c r="D15" s="48" t="s">
        <v>45</v>
      </c>
      <c r="E15" s="49" t="s">
        <v>46</v>
      </c>
      <c r="F15" s="50" t="s">
        <v>158</v>
      </c>
      <c r="G15" s="49" t="s">
        <v>159</v>
      </c>
      <c r="L15" s="76"/>
      <c r="M15" s="75"/>
      <c r="N15" s="75"/>
      <c r="O15" s="75"/>
      <c r="P15" s="75"/>
      <c r="Q15" s="75"/>
      <c r="R15" s="75"/>
      <c r="S15" s="77"/>
    </row>
    <row r="16" spans="2:21" x14ac:dyDescent="0.2">
      <c r="B16" s="68"/>
      <c r="C16" s="94">
        <v>1</v>
      </c>
      <c r="D16" s="41">
        <v>-4.6060819575999998</v>
      </c>
      <c r="E16" s="41">
        <v>-4.5736776571000002</v>
      </c>
      <c r="F16" s="99">
        <f>ABS((MAX(D16:D20))-(MIN(D16:D20)))</f>
        <v>7.1218240000003874E-4</v>
      </c>
      <c r="G16" s="201">
        <f>ABS((MAX(E16:E20))-(MIN(E16:E20)))</f>
        <v>3.1157979999996144E-4</v>
      </c>
      <c r="L16" s="76"/>
      <c r="M16" s="75"/>
      <c r="N16" s="75"/>
      <c r="O16" s="75"/>
      <c r="P16" s="75"/>
      <c r="Q16" s="75"/>
      <c r="R16" s="75"/>
      <c r="S16" s="77"/>
    </row>
    <row r="17" spans="2:19" x14ac:dyDescent="0.2">
      <c r="B17" s="68"/>
      <c r="C17" s="202">
        <v>2</v>
      </c>
      <c r="D17" s="40">
        <v>-4.6056813549999998</v>
      </c>
      <c r="E17" s="40">
        <v>-4.5738557027000004</v>
      </c>
      <c r="F17" s="99"/>
      <c r="G17" s="201"/>
      <c r="L17" s="76"/>
      <c r="M17" s="75"/>
      <c r="N17" s="75"/>
      <c r="O17" s="75"/>
      <c r="P17" s="75"/>
      <c r="Q17" s="75"/>
      <c r="R17" s="75"/>
      <c r="S17" s="77"/>
    </row>
    <row r="18" spans="2:19" x14ac:dyDescent="0.2">
      <c r="B18" s="68"/>
      <c r="C18" s="202">
        <v>3</v>
      </c>
      <c r="D18" s="40">
        <v>-4.6058594006</v>
      </c>
      <c r="E18" s="40">
        <v>-4.5738557027000004</v>
      </c>
      <c r="F18" s="99"/>
      <c r="G18" s="201"/>
      <c r="L18" s="76"/>
      <c r="M18" s="75"/>
      <c r="N18" s="75"/>
      <c r="O18" s="75"/>
      <c r="P18" s="75"/>
      <c r="Q18" s="75"/>
      <c r="R18" s="75"/>
      <c r="S18" s="77"/>
    </row>
    <row r="19" spans="2:19" x14ac:dyDescent="0.2">
      <c r="B19" s="68"/>
      <c r="C19" s="202">
        <v>4</v>
      </c>
      <c r="D19" s="40">
        <v>-4.6063935373999998</v>
      </c>
      <c r="E19" s="40">
        <v>-4.5738111912999999</v>
      </c>
      <c r="F19" s="99"/>
      <c r="G19" s="201"/>
      <c r="L19" s="76"/>
      <c r="M19" s="75"/>
      <c r="N19" s="75"/>
      <c r="O19" s="75"/>
      <c r="P19" s="75"/>
      <c r="Q19" s="75"/>
      <c r="R19" s="75"/>
      <c r="S19" s="77"/>
    </row>
    <row r="20" spans="2:19" ht="17" thickBot="1" x14ac:dyDescent="0.25">
      <c r="B20" s="69"/>
      <c r="C20" s="48">
        <v>5</v>
      </c>
      <c r="D20" s="44">
        <v>-4.6059039119999996</v>
      </c>
      <c r="E20" s="44">
        <v>-4.5739892369000001</v>
      </c>
      <c r="F20" s="99"/>
      <c r="G20" s="201"/>
      <c r="L20" s="76"/>
      <c r="M20" s="75"/>
      <c r="N20" s="75"/>
      <c r="O20" s="75"/>
      <c r="P20" s="75"/>
      <c r="Q20" s="75"/>
      <c r="R20" s="75"/>
      <c r="S20" s="77"/>
    </row>
    <row r="21" spans="2:19" x14ac:dyDescent="0.2">
      <c r="B21" s="70"/>
      <c r="C21" s="203"/>
      <c r="D21" s="99"/>
      <c r="E21" s="99"/>
      <c r="F21" s="99"/>
      <c r="G21" s="201"/>
      <c r="L21" s="76"/>
      <c r="M21" s="75"/>
      <c r="N21" s="75"/>
      <c r="O21" s="75"/>
      <c r="P21" s="75"/>
      <c r="Q21" s="75"/>
      <c r="R21" s="75"/>
      <c r="S21" s="77"/>
    </row>
    <row r="22" spans="2:19" ht="17" thickBot="1" x14ac:dyDescent="0.25">
      <c r="B22" s="71"/>
      <c r="C22" s="203"/>
      <c r="D22" s="99"/>
      <c r="E22" s="99"/>
      <c r="F22" s="99"/>
      <c r="G22" s="201"/>
      <c r="L22" s="76"/>
      <c r="M22" s="75"/>
      <c r="N22" s="75"/>
      <c r="O22" s="75"/>
      <c r="P22" s="75"/>
      <c r="Q22" s="75"/>
      <c r="R22" s="75"/>
      <c r="S22" s="77"/>
    </row>
    <row r="23" spans="2:19" ht="17" thickBot="1" x14ac:dyDescent="0.25">
      <c r="B23" s="67"/>
      <c r="C23" s="181" t="s">
        <v>154</v>
      </c>
      <c r="D23" s="46" t="s">
        <v>42</v>
      </c>
      <c r="E23" s="47"/>
      <c r="F23" s="99"/>
      <c r="G23" s="201"/>
      <c r="L23" s="78"/>
      <c r="M23" s="79"/>
      <c r="N23" s="79"/>
      <c r="O23" s="79"/>
      <c r="P23" s="79"/>
      <c r="Q23" s="79"/>
      <c r="R23" s="79"/>
      <c r="S23" s="80"/>
    </row>
    <row r="24" spans="2:19" ht="17" thickBot="1" x14ac:dyDescent="0.25">
      <c r="B24" s="68" t="s">
        <v>78</v>
      </c>
      <c r="C24" s="169" t="s">
        <v>38</v>
      </c>
      <c r="D24" s="48" t="s">
        <v>45</v>
      </c>
      <c r="E24" s="49" t="s">
        <v>46</v>
      </c>
      <c r="F24" s="50" t="s">
        <v>158</v>
      </c>
      <c r="G24" s="49" t="s">
        <v>159</v>
      </c>
    </row>
    <row r="25" spans="2:19" x14ac:dyDescent="0.2">
      <c r="B25" s="68"/>
      <c r="C25" s="94">
        <v>1</v>
      </c>
      <c r="D25" s="41">
        <v>-4.2804365420000003</v>
      </c>
      <c r="E25" s="41">
        <v>-4.2529730071399996</v>
      </c>
      <c r="F25" s="99">
        <f>ABS((MAX(D25:D29))-(MIN(D25:D29)))</f>
        <v>8.457159999997188E-4</v>
      </c>
      <c r="G25" s="201">
        <f>ABS((MAX(E25:E29))-(MIN(E25:E29)))</f>
        <v>7.5669383000054324E-4</v>
      </c>
    </row>
    <row r="26" spans="2:19" x14ac:dyDescent="0.2">
      <c r="B26" s="68"/>
      <c r="C26" s="202">
        <v>2</v>
      </c>
      <c r="D26" s="40">
        <v>-4.2812822580000001</v>
      </c>
      <c r="E26" s="40">
        <v>-4.2533290983600001</v>
      </c>
      <c r="F26" s="99"/>
      <c r="G26" s="201"/>
    </row>
    <row r="27" spans="2:19" x14ac:dyDescent="0.2">
      <c r="B27" s="68"/>
      <c r="C27" s="202">
        <v>3</v>
      </c>
      <c r="D27" s="40">
        <v>-4.2809706780000001</v>
      </c>
      <c r="E27" s="40">
        <v>-4.2537297009700001</v>
      </c>
      <c r="F27" s="99"/>
      <c r="G27" s="201"/>
    </row>
    <row r="28" spans="2:19" ht="17" thickBot="1" x14ac:dyDescent="0.25">
      <c r="B28" s="68"/>
      <c r="C28" s="202">
        <v>4</v>
      </c>
      <c r="D28" s="40">
        <v>-4.2811042129999999</v>
      </c>
      <c r="E28" s="40">
        <v>-4.2535516553599999</v>
      </c>
      <c r="F28" s="99"/>
      <c r="G28" s="201"/>
    </row>
    <row r="29" spans="2:19" ht="17" thickBot="1" x14ac:dyDescent="0.25">
      <c r="B29" s="69"/>
      <c r="C29" s="48">
        <v>5</v>
      </c>
      <c r="D29" s="44">
        <v>-4.2811042129999999</v>
      </c>
      <c r="E29" s="44">
        <v>-4.2537297009700001</v>
      </c>
      <c r="F29" s="99"/>
      <c r="G29" s="201"/>
      <c r="K29" s="218"/>
      <c r="L29" s="219" t="s">
        <v>45</v>
      </c>
      <c r="M29" s="220"/>
      <c r="N29" s="221" t="s">
        <v>46</v>
      </c>
      <c r="O29" s="220"/>
    </row>
    <row r="30" spans="2:19" ht="17" thickBot="1" x14ac:dyDescent="0.25">
      <c r="B30" s="70"/>
      <c r="C30" s="203"/>
      <c r="D30" s="99"/>
      <c r="E30" s="99"/>
      <c r="F30" s="99"/>
      <c r="G30" s="201"/>
      <c r="K30" s="222" t="s">
        <v>36</v>
      </c>
      <c r="L30" s="223" t="s">
        <v>177</v>
      </c>
      <c r="M30" s="224" t="s">
        <v>178</v>
      </c>
      <c r="N30" s="225" t="s">
        <v>177</v>
      </c>
      <c r="O30" s="224" t="s">
        <v>178</v>
      </c>
    </row>
    <row r="31" spans="2:19" ht="17" thickBot="1" x14ac:dyDescent="0.25">
      <c r="B31" s="71"/>
      <c r="C31" s="203"/>
      <c r="D31" s="99"/>
      <c r="E31" s="99"/>
      <c r="F31" s="99"/>
      <c r="G31" s="201"/>
      <c r="K31" s="207" t="s">
        <v>172</v>
      </c>
      <c r="L31" s="209">
        <f>AVERAGE(D16:D20)</f>
        <v>-4.6059840325199994</v>
      </c>
      <c r="M31" s="210">
        <f>F16</f>
        <v>7.1218240000003874E-4</v>
      </c>
      <c r="N31" s="210">
        <f>AVERAGE(E16:E20)</f>
        <v>-4.5738378981400007</v>
      </c>
      <c r="O31" s="211">
        <f>G16</f>
        <v>3.1157979999996144E-4</v>
      </c>
    </row>
    <row r="32" spans="2:19" x14ac:dyDescent="0.2">
      <c r="B32" s="67"/>
      <c r="C32" s="181" t="s">
        <v>155</v>
      </c>
      <c r="D32" s="46" t="s">
        <v>42</v>
      </c>
      <c r="E32" s="47"/>
      <c r="F32" s="99"/>
      <c r="G32" s="201"/>
      <c r="K32" s="208" t="s">
        <v>173</v>
      </c>
      <c r="L32" s="212">
        <f>AVERAGE(D25:D29)</f>
        <v>-4.2809795807999995</v>
      </c>
      <c r="M32" s="213">
        <f>F25</f>
        <v>8.457159999997188E-4</v>
      </c>
      <c r="N32" s="213">
        <f>AVERAGE(E25:E29)</f>
        <v>-4.2534626325599998</v>
      </c>
      <c r="O32" s="214">
        <f>G25</f>
        <v>7.5669383000054324E-4</v>
      </c>
    </row>
    <row r="33" spans="2:15" ht="17" thickBot="1" x14ac:dyDescent="0.25">
      <c r="B33" s="68" t="s">
        <v>77</v>
      </c>
      <c r="C33" s="169" t="s">
        <v>39</v>
      </c>
      <c r="D33" s="48" t="s">
        <v>45</v>
      </c>
      <c r="E33" s="49" t="s">
        <v>46</v>
      </c>
      <c r="F33" s="50" t="s">
        <v>158</v>
      </c>
      <c r="G33" s="49" t="s">
        <v>159</v>
      </c>
      <c r="K33" s="208" t="s">
        <v>174</v>
      </c>
      <c r="L33" s="212">
        <f>AVERAGE(D34:D38)</f>
        <v>32.862574504000001</v>
      </c>
      <c r="M33" s="213">
        <f>F34</f>
        <v>3.1158000000175434E-4</v>
      </c>
      <c r="N33" s="213">
        <f>AVERAGE(E34:E38)</f>
        <v>32.831060437799991</v>
      </c>
      <c r="O33" s="214">
        <f>G34</f>
        <v>3.5609100000044691E-4</v>
      </c>
    </row>
    <row r="34" spans="2:15" x14ac:dyDescent="0.2">
      <c r="B34" s="68"/>
      <c r="C34" s="94">
        <v>1</v>
      </c>
      <c r="D34" s="41">
        <v>32.862414260000001</v>
      </c>
      <c r="E34" s="41">
        <v>32.831256287999999</v>
      </c>
      <c r="F34" s="99">
        <f>ABS((MAX(D34:D38))-(MIN(D34:D38)))</f>
        <v>3.1158000000175434E-4</v>
      </c>
      <c r="G34" s="201">
        <f>ABS((MAX(E34:E38))-(MIN(E34:E38)))</f>
        <v>3.5609100000044691E-4</v>
      </c>
      <c r="K34" s="208" t="s">
        <v>175</v>
      </c>
      <c r="L34" s="212">
        <f>AVERAGE(D43:D47)</f>
        <v>44.965002099999992</v>
      </c>
      <c r="M34" s="213">
        <f>F43</f>
        <v>4.00599999998974E-4</v>
      </c>
      <c r="N34" s="213">
        <f>AVERAGE(E43:E47)</f>
        <v>44.922529323399999</v>
      </c>
      <c r="O34" s="214">
        <f>G43</f>
        <v>4.0060199999913948E-4</v>
      </c>
    </row>
    <row r="35" spans="2:15" ht="17" thickBot="1" x14ac:dyDescent="0.25">
      <c r="B35" s="68"/>
      <c r="C35" s="202">
        <v>2</v>
      </c>
      <c r="D35" s="40">
        <v>32.862725840000003</v>
      </c>
      <c r="E35" s="40">
        <v>32.830900196999998</v>
      </c>
      <c r="F35" s="99"/>
      <c r="G35" s="201"/>
      <c r="K35" s="206" t="s">
        <v>176</v>
      </c>
      <c r="L35" s="215">
        <f>AVERAGE(D52:D56)</f>
        <v>45.349981216800003</v>
      </c>
      <c r="M35" s="216">
        <f>F52</f>
        <v>3.1158000000175434E-4</v>
      </c>
      <c r="N35" s="216">
        <f>AVERAGE(E52:E56)</f>
        <v>45.321137822000004</v>
      </c>
      <c r="O35" s="217">
        <f>G52</f>
        <v>3.5609000000391688E-4</v>
      </c>
    </row>
    <row r="36" spans="2:15" x14ac:dyDescent="0.2">
      <c r="B36" s="68"/>
      <c r="C36" s="202">
        <v>3</v>
      </c>
      <c r="D36" s="40">
        <v>32.862592309999997</v>
      </c>
      <c r="E36" s="40">
        <v>32.831033730999998</v>
      </c>
      <c r="F36" s="99"/>
      <c r="G36" s="201"/>
    </row>
    <row r="37" spans="2:15" x14ac:dyDescent="0.2">
      <c r="B37" s="68"/>
      <c r="C37" s="202">
        <v>4</v>
      </c>
      <c r="D37" s="40">
        <v>32.862547800000002</v>
      </c>
      <c r="E37" s="40">
        <v>32.831078241999997</v>
      </c>
      <c r="F37" s="99"/>
      <c r="G37" s="201"/>
    </row>
    <row r="38" spans="2:15" ht="17" thickBot="1" x14ac:dyDescent="0.25">
      <c r="B38" s="69"/>
      <c r="C38" s="48">
        <v>5</v>
      </c>
      <c r="D38" s="44">
        <v>32.862592309999997</v>
      </c>
      <c r="E38" s="44">
        <v>32.831033730999998</v>
      </c>
      <c r="F38" s="99"/>
      <c r="G38" s="201"/>
    </row>
    <row r="39" spans="2:15" x14ac:dyDescent="0.2">
      <c r="B39" s="70"/>
      <c r="C39" s="203"/>
      <c r="D39" s="99"/>
      <c r="E39" s="99"/>
      <c r="F39" s="99"/>
      <c r="G39" s="201"/>
    </row>
    <row r="40" spans="2:15" ht="17" thickBot="1" x14ac:dyDescent="0.25">
      <c r="B40" s="71"/>
      <c r="C40" s="203"/>
      <c r="D40" s="99"/>
      <c r="E40" s="99"/>
      <c r="F40" s="99"/>
      <c r="G40" s="201"/>
    </row>
    <row r="41" spans="2:15" x14ac:dyDescent="0.2">
      <c r="B41" s="67"/>
      <c r="C41" s="181" t="s">
        <v>156</v>
      </c>
      <c r="D41" s="46" t="s">
        <v>42</v>
      </c>
      <c r="E41" s="47"/>
      <c r="F41" s="99"/>
      <c r="G41" s="201"/>
    </row>
    <row r="42" spans="2:15" ht="17" thickBot="1" x14ac:dyDescent="0.25">
      <c r="B42" s="68" t="s">
        <v>79</v>
      </c>
      <c r="C42" s="169" t="s">
        <v>40</v>
      </c>
      <c r="D42" s="48" t="s">
        <v>45</v>
      </c>
      <c r="E42" s="49" t="s">
        <v>46</v>
      </c>
      <c r="F42" s="50" t="s">
        <v>158</v>
      </c>
      <c r="G42" s="49" t="s">
        <v>159</v>
      </c>
    </row>
    <row r="43" spans="2:15" x14ac:dyDescent="0.2">
      <c r="B43" s="68"/>
      <c r="C43" s="94">
        <v>1</v>
      </c>
      <c r="D43" s="41">
        <v>44.96484186</v>
      </c>
      <c r="E43" s="41">
        <v>44.922689564000002</v>
      </c>
      <c r="F43" s="99">
        <f>ABS((MAX(D43:D47))-(MIN(D43:D47)))</f>
        <v>4.00599999998974E-4</v>
      </c>
      <c r="G43" s="201">
        <f>ABS((MAX(E43:E47))-(MIN(E43:E47)))</f>
        <v>4.0060199999913948E-4</v>
      </c>
    </row>
    <row r="44" spans="2:15" x14ac:dyDescent="0.2">
      <c r="B44" s="68"/>
      <c r="C44" s="202">
        <v>2</v>
      </c>
      <c r="D44" s="40">
        <v>44.965197949999997</v>
      </c>
      <c r="E44" s="40">
        <v>44.922645052999997</v>
      </c>
      <c r="F44" s="99"/>
      <c r="G44" s="201"/>
    </row>
    <row r="45" spans="2:15" x14ac:dyDescent="0.2">
      <c r="B45" s="68"/>
      <c r="C45" s="202">
        <v>3</v>
      </c>
      <c r="D45" s="40">
        <v>44.96484186</v>
      </c>
      <c r="E45" s="40">
        <v>44.922288962000003</v>
      </c>
      <c r="F45" s="99"/>
      <c r="G45" s="201"/>
    </row>
    <row r="46" spans="2:15" x14ac:dyDescent="0.2">
      <c r="B46" s="68"/>
      <c r="C46" s="202">
        <v>4</v>
      </c>
      <c r="D46" s="40">
        <v>44.965242459999999</v>
      </c>
      <c r="E46" s="40">
        <v>44.922511518999997</v>
      </c>
      <c r="F46" s="99"/>
      <c r="G46" s="201"/>
    </row>
    <row r="47" spans="2:15" ht="17" thickBot="1" x14ac:dyDescent="0.25">
      <c r="B47" s="69"/>
      <c r="C47" s="48">
        <v>5</v>
      </c>
      <c r="D47" s="44">
        <v>44.964886370000002</v>
      </c>
      <c r="E47" s="44">
        <v>44.922511518999997</v>
      </c>
      <c r="F47" s="99"/>
      <c r="G47" s="201"/>
    </row>
    <row r="48" spans="2:15" x14ac:dyDescent="0.2">
      <c r="B48" s="70"/>
      <c r="C48" s="203"/>
      <c r="D48" s="99"/>
      <c r="E48" s="99"/>
      <c r="F48" s="99"/>
      <c r="G48" s="201"/>
    </row>
    <row r="49" spans="2:7" ht="17" thickBot="1" x14ac:dyDescent="0.25">
      <c r="B49" s="71"/>
      <c r="C49" s="203"/>
      <c r="D49" s="99"/>
      <c r="E49" s="99"/>
      <c r="F49" s="99"/>
      <c r="G49" s="201"/>
    </row>
    <row r="50" spans="2:7" x14ac:dyDescent="0.2">
      <c r="B50" s="67"/>
      <c r="C50" s="181" t="s">
        <v>36</v>
      </c>
      <c r="D50" s="46" t="s">
        <v>42</v>
      </c>
      <c r="E50" s="47"/>
      <c r="F50" s="99"/>
      <c r="G50" s="201"/>
    </row>
    <row r="51" spans="2:7" ht="17" thickBot="1" x14ac:dyDescent="0.25">
      <c r="B51" s="68" t="s">
        <v>80</v>
      </c>
      <c r="C51" s="169" t="s">
        <v>41</v>
      </c>
      <c r="D51" s="48" t="s">
        <v>45</v>
      </c>
      <c r="E51" s="49" t="s">
        <v>46</v>
      </c>
      <c r="F51" s="50" t="s">
        <v>158</v>
      </c>
      <c r="G51" s="49" t="s">
        <v>159</v>
      </c>
    </row>
    <row r="52" spans="2:7" x14ac:dyDescent="0.2">
      <c r="B52" s="68"/>
      <c r="C52" s="94">
        <v>1</v>
      </c>
      <c r="D52" s="41">
        <v>45.349999021000002</v>
      </c>
      <c r="E52" s="41">
        <v>45.320977579999997</v>
      </c>
      <c r="F52" s="99">
        <f>ABS((MAX(D52:D56))-(MIN(D52:D56)))</f>
        <v>3.1158000000175434E-4</v>
      </c>
      <c r="G52" s="201">
        <f>ABS((MAX(E52:E56))-(MIN(E52:E56)))</f>
        <v>3.5609000000391688E-4</v>
      </c>
    </row>
    <row r="53" spans="2:7" x14ac:dyDescent="0.2">
      <c r="B53" s="68"/>
      <c r="C53" s="202">
        <v>2</v>
      </c>
      <c r="D53" s="40">
        <v>45.349820975999997</v>
      </c>
      <c r="E53" s="40">
        <v>45.321333670000001</v>
      </c>
      <c r="F53" s="99"/>
      <c r="G53" s="201"/>
    </row>
    <row r="54" spans="2:7" x14ac:dyDescent="0.2">
      <c r="B54" s="68"/>
      <c r="C54" s="202">
        <v>3</v>
      </c>
      <c r="D54" s="40">
        <v>45.349999021000002</v>
      </c>
      <c r="E54" s="40">
        <v>45.321289159999999</v>
      </c>
      <c r="F54" s="99"/>
      <c r="G54" s="201"/>
    </row>
    <row r="55" spans="2:7" x14ac:dyDescent="0.2">
      <c r="B55" s="68"/>
      <c r="C55" s="202">
        <v>4</v>
      </c>
      <c r="D55" s="40">
        <v>45.349954510000003</v>
      </c>
      <c r="E55" s="40">
        <v>45.320977579999997</v>
      </c>
      <c r="F55" s="99"/>
      <c r="G55" s="201"/>
    </row>
    <row r="56" spans="2:7" ht="17" thickBot="1" x14ac:dyDescent="0.25">
      <c r="B56" s="69"/>
      <c r="C56" s="48">
        <v>5</v>
      </c>
      <c r="D56" s="44">
        <v>45.350132555999998</v>
      </c>
      <c r="E56" s="44">
        <v>45.321111119999998</v>
      </c>
      <c r="F56" s="204"/>
      <c r="G56" s="205"/>
    </row>
    <row r="57" spans="2:7" x14ac:dyDescent="0.2">
      <c r="B57" s="70"/>
    </row>
    <row r="58" spans="2:7" ht="17" thickBot="1" x14ac:dyDescent="0.25">
      <c r="B58" s="71"/>
    </row>
    <row r="59" spans="2:7" x14ac:dyDescent="0.2">
      <c r="B59" s="67"/>
      <c r="C59" s="65"/>
      <c r="D59" s="46" t="s">
        <v>44</v>
      </c>
      <c r="E59" s="46" t="s">
        <v>42</v>
      </c>
      <c r="F59" s="51" t="s">
        <v>43</v>
      </c>
    </row>
    <row r="60" spans="2:7" ht="17" thickBot="1" x14ac:dyDescent="0.25">
      <c r="B60" s="69" t="s">
        <v>75</v>
      </c>
      <c r="C60" s="66" t="s">
        <v>51</v>
      </c>
      <c r="D60" s="52"/>
      <c r="E60" s="52"/>
      <c r="F6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86" t="s">
        <v>95</v>
      </c>
      <c r="C2" s="86"/>
      <c r="D2" s="86">
        <v>4</v>
      </c>
    </row>
    <row r="3" spans="2:9" x14ac:dyDescent="0.2">
      <c r="B3" t="s">
        <v>82</v>
      </c>
      <c r="D3" t="s">
        <v>72</v>
      </c>
    </row>
    <row r="4" spans="2:9" x14ac:dyDescent="0.2">
      <c r="D4" t="s">
        <v>87</v>
      </c>
    </row>
    <row r="5" spans="2:9" x14ac:dyDescent="0.2">
      <c r="D5" t="s">
        <v>89</v>
      </c>
    </row>
    <row r="7" spans="2:9" ht="17" thickBot="1" x14ac:dyDescent="0.25"/>
    <row r="8" spans="2:9" x14ac:dyDescent="0.2">
      <c r="B8" s="72" t="s">
        <v>86</v>
      </c>
      <c r="C8" s="73" t="s">
        <v>88</v>
      </c>
      <c r="D8" s="73"/>
      <c r="E8" s="73"/>
      <c r="F8" s="73"/>
      <c r="G8" s="73"/>
      <c r="H8" s="73"/>
      <c r="I8" s="74"/>
    </row>
    <row r="9" spans="2:9" x14ac:dyDescent="0.2">
      <c r="B9" s="76">
        <v>4</v>
      </c>
      <c r="C9" s="75"/>
      <c r="D9" s="75"/>
      <c r="E9" s="75"/>
      <c r="F9" s="75"/>
      <c r="G9" s="75"/>
      <c r="H9" s="75"/>
      <c r="I9" s="77"/>
    </row>
    <row r="10" spans="2:9" x14ac:dyDescent="0.2">
      <c r="B10" s="76"/>
      <c r="C10" s="75"/>
      <c r="D10" s="75"/>
      <c r="E10" s="75"/>
      <c r="F10" s="75"/>
      <c r="G10" s="75"/>
      <c r="H10" s="75"/>
      <c r="I10" s="77"/>
    </row>
    <row r="11" spans="2:9" x14ac:dyDescent="0.2">
      <c r="B11" s="76"/>
      <c r="C11" s="75"/>
      <c r="D11" s="75"/>
      <c r="E11" s="75"/>
      <c r="F11" s="75"/>
      <c r="G11" s="75"/>
      <c r="H11" s="75"/>
      <c r="I11" s="77"/>
    </row>
    <row r="12" spans="2:9" x14ac:dyDescent="0.2">
      <c r="B12" s="76"/>
      <c r="C12" s="75"/>
      <c r="D12" s="75"/>
      <c r="E12" s="75"/>
      <c r="F12" s="75"/>
      <c r="G12" s="75"/>
      <c r="H12" s="75"/>
      <c r="I12" s="77"/>
    </row>
    <row r="13" spans="2:9" x14ac:dyDescent="0.2">
      <c r="B13" s="76"/>
      <c r="C13" s="75"/>
      <c r="D13" s="75"/>
      <c r="E13" s="75"/>
      <c r="F13" s="75"/>
      <c r="G13" s="75"/>
      <c r="H13" s="75"/>
      <c r="I13" s="77"/>
    </row>
    <row r="14" spans="2:9" x14ac:dyDescent="0.2">
      <c r="B14" s="76"/>
      <c r="C14" s="75"/>
      <c r="D14" s="75"/>
      <c r="E14" s="75"/>
      <c r="F14" s="75"/>
      <c r="G14" s="75"/>
      <c r="H14" s="75"/>
      <c r="I14" s="77"/>
    </row>
    <row r="15" spans="2:9" x14ac:dyDescent="0.2">
      <c r="B15" s="76"/>
      <c r="C15" s="75"/>
      <c r="D15" s="75"/>
      <c r="E15" s="75"/>
      <c r="F15" s="75"/>
      <c r="G15" s="75"/>
      <c r="H15" s="75"/>
      <c r="I15" s="77"/>
    </row>
    <row r="16" spans="2:9" x14ac:dyDescent="0.2">
      <c r="B16" s="76"/>
      <c r="C16" s="75"/>
      <c r="D16" s="75"/>
      <c r="E16" s="75"/>
      <c r="F16" s="75"/>
      <c r="G16" s="75"/>
      <c r="H16" s="75"/>
      <c r="I16" s="77"/>
    </row>
    <row r="17" spans="2:9" x14ac:dyDescent="0.2">
      <c r="B17" s="76"/>
      <c r="C17" s="75"/>
      <c r="D17" s="75"/>
      <c r="E17" s="75"/>
      <c r="F17" s="75"/>
      <c r="G17" s="75"/>
      <c r="H17" s="75"/>
      <c r="I17" s="77"/>
    </row>
    <row r="18" spans="2:9" x14ac:dyDescent="0.2">
      <c r="B18" s="76"/>
      <c r="C18" s="75"/>
      <c r="D18" s="75"/>
      <c r="E18" s="75"/>
      <c r="F18" s="75"/>
      <c r="G18" s="75"/>
      <c r="H18" s="75"/>
      <c r="I18" s="77"/>
    </row>
    <row r="19" spans="2:9" x14ac:dyDescent="0.2">
      <c r="B19" s="76"/>
      <c r="C19" s="75"/>
      <c r="D19" s="75"/>
      <c r="E19" s="75"/>
      <c r="F19" s="75"/>
      <c r="G19" s="75"/>
      <c r="H19" s="75"/>
      <c r="I19" s="77"/>
    </row>
    <row r="20" spans="2:9" x14ac:dyDescent="0.2">
      <c r="B20" s="76"/>
      <c r="C20" s="75"/>
      <c r="D20" s="75"/>
      <c r="E20" s="75"/>
      <c r="F20" s="75"/>
      <c r="G20" s="75"/>
      <c r="H20" s="75"/>
      <c r="I20" s="77"/>
    </row>
    <row r="21" spans="2:9" ht="17" thickBot="1" x14ac:dyDescent="0.25">
      <c r="B21" s="78"/>
      <c r="C21" s="79"/>
      <c r="D21" s="79"/>
      <c r="E21" s="79"/>
      <c r="F21" s="79"/>
      <c r="G21" s="79"/>
      <c r="H21" s="79"/>
      <c r="I21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125"/>
  <sheetViews>
    <sheetView topLeftCell="A106" workbookViewId="0">
      <selection activeCell="L10" sqref="L10:O10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95</v>
      </c>
      <c r="C2">
        <v>5</v>
      </c>
    </row>
    <row r="3" spans="2:26" x14ac:dyDescent="0.2">
      <c r="B3" t="s">
        <v>82</v>
      </c>
      <c r="D3" t="s">
        <v>90</v>
      </c>
      <c r="E3" t="s">
        <v>91</v>
      </c>
    </row>
    <row r="5" spans="2:26" s="113" customFormat="1" x14ac:dyDescent="0.2">
      <c r="E5" s="117" t="s">
        <v>149</v>
      </c>
    </row>
    <row r="6" spans="2:26" ht="17" thickBot="1" x14ac:dyDescent="0.25"/>
    <row r="7" spans="2:26" ht="17" thickBot="1" x14ac:dyDescent="0.25">
      <c r="B7" t="s">
        <v>108</v>
      </c>
      <c r="C7" s="85" t="s">
        <v>52</v>
      </c>
      <c r="D7" s="83" t="s">
        <v>92</v>
      </c>
      <c r="E7" s="81" t="s">
        <v>93</v>
      </c>
      <c r="F7" s="101" t="s">
        <v>146</v>
      </c>
      <c r="G7" s="82" t="s">
        <v>94</v>
      </c>
      <c r="H7" s="82" t="s">
        <v>145</v>
      </c>
      <c r="I7" s="100"/>
      <c r="J7" s="100"/>
      <c r="K7" s="100"/>
      <c r="L7" s="100"/>
      <c r="M7" s="102"/>
      <c r="N7" s="102"/>
      <c r="O7" s="102"/>
      <c r="P7" s="102"/>
      <c r="Q7" s="102"/>
      <c r="S7" s="72" t="s">
        <v>86</v>
      </c>
      <c r="T7" s="73" t="s">
        <v>88</v>
      </c>
      <c r="U7" s="73"/>
      <c r="V7" s="73"/>
      <c r="W7" s="73"/>
      <c r="X7" s="73"/>
      <c r="Y7" s="73"/>
      <c r="Z7" s="74"/>
    </row>
    <row r="8" spans="2:26" x14ac:dyDescent="0.2">
      <c r="C8" s="95" t="s">
        <v>127</v>
      </c>
      <c r="D8" s="96">
        <v>-10.98</v>
      </c>
      <c r="E8" s="96">
        <v>-10.978210375023499</v>
      </c>
      <c r="F8" s="96">
        <f>ABS(D8-E8)</f>
        <v>1.7896249765012584E-3</v>
      </c>
      <c r="G8" s="96">
        <v>-10.974417235955199</v>
      </c>
      <c r="H8" s="97">
        <f>ABS(D8-G8)</f>
        <v>5.5827640448011806E-3</v>
      </c>
      <c r="I8" s="100"/>
      <c r="J8" s="100"/>
      <c r="K8" s="100"/>
      <c r="L8" s="100"/>
      <c r="M8" s="100"/>
      <c r="N8" s="100"/>
      <c r="O8" s="100"/>
      <c r="P8" s="100"/>
      <c r="Q8" s="100"/>
      <c r="S8" s="91"/>
      <c r="T8" s="92"/>
      <c r="U8" s="92"/>
      <c r="V8" s="92"/>
      <c r="W8" s="92"/>
      <c r="X8" s="92"/>
      <c r="Y8" s="92"/>
      <c r="Z8" s="93"/>
    </row>
    <row r="9" spans="2:26" ht="17" thickBot="1" x14ac:dyDescent="0.25">
      <c r="C9" s="94">
        <v>-5</v>
      </c>
      <c r="D9" s="159" t="s">
        <v>130</v>
      </c>
      <c r="E9" s="159">
        <v>-5.0096773753587298</v>
      </c>
      <c r="F9" s="160">
        <f t="shared" ref="F9:F19" si="0">ABS(D9-E9)</f>
        <v>8.0226246412697932E-3</v>
      </c>
      <c r="G9" s="159">
        <v>-5.0102009745677902</v>
      </c>
      <c r="H9" s="164">
        <f t="shared" ref="H9:H19" si="1">ABS(D9-G9)</f>
        <v>7.4990254322093719E-3</v>
      </c>
      <c r="I9" s="98"/>
      <c r="J9" s="98"/>
      <c r="K9" s="99"/>
      <c r="L9" s="99"/>
      <c r="M9" s="103"/>
      <c r="N9" s="104"/>
      <c r="O9" s="104"/>
      <c r="P9" s="104"/>
      <c r="Q9" s="104"/>
      <c r="S9" s="76">
        <v>5</v>
      </c>
      <c r="T9" s="75"/>
      <c r="U9" s="75"/>
      <c r="V9" s="75"/>
      <c r="W9" s="75"/>
      <c r="X9" s="75"/>
      <c r="Y9" s="75"/>
      <c r="Z9" s="77"/>
    </row>
    <row r="10" spans="2:26" ht="17" thickBot="1" x14ac:dyDescent="0.25">
      <c r="C10" s="68">
        <v>0</v>
      </c>
      <c r="D10" s="161">
        <v>1.9199999999999998E-2</v>
      </c>
      <c r="E10" s="161">
        <v>-8.1487286875825005E-3</v>
      </c>
      <c r="F10" s="160">
        <f t="shared" si="0"/>
        <v>2.7348728687582501E-2</v>
      </c>
      <c r="G10" s="161">
        <v>-1.17485980349982E-2</v>
      </c>
      <c r="H10" s="164">
        <f t="shared" si="1"/>
        <v>3.09485980349982E-2</v>
      </c>
      <c r="I10" s="98"/>
      <c r="J10" s="98"/>
      <c r="K10" s="99"/>
      <c r="L10" s="231"/>
      <c r="M10" s="232" t="s">
        <v>144</v>
      </c>
      <c r="N10" s="233" t="s">
        <v>137</v>
      </c>
      <c r="O10" s="234" t="s">
        <v>24</v>
      </c>
      <c r="P10" s="99"/>
      <c r="Q10" s="99"/>
      <c r="S10" s="76"/>
      <c r="T10" s="75"/>
      <c r="U10" s="75"/>
      <c r="V10" s="75"/>
      <c r="W10" s="75"/>
      <c r="X10" s="75"/>
      <c r="Y10" s="75"/>
      <c r="Z10" s="77"/>
    </row>
    <row r="11" spans="2:26" x14ac:dyDescent="0.2">
      <c r="C11" s="68">
        <v>5</v>
      </c>
      <c r="D11" s="161">
        <v>4.9862000000000002</v>
      </c>
      <c r="E11" s="161">
        <v>4.9933787789488502</v>
      </c>
      <c r="F11" s="160">
        <f t="shared" si="0"/>
        <v>7.1787789488499953E-3</v>
      </c>
      <c r="G11" s="161">
        <v>4.9956060588578</v>
      </c>
      <c r="H11" s="164">
        <f t="shared" si="1"/>
        <v>9.4060588577997706E-3</v>
      </c>
      <c r="I11" s="98"/>
      <c r="J11" s="98"/>
      <c r="K11" s="99"/>
      <c r="L11" s="111" t="s">
        <v>142</v>
      </c>
      <c r="M11" s="84">
        <v>8.1041246399999998E-5</v>
      </c>
      <c r="N11" s="156">
        <v>-8.1453097600000003E-3</v>
      </c>
      <c r="O11" s="154">
        <f>MAX(F9:F19)</f>
        <v>2.7348728687582501E-2</v>
      </c>
      <c r="P11" s="99"/>
      <c r="Q11" s="99"/>
      <c r="S11" s="76"/>
      <c r="T11" s="75"/>
      <c r="U11" s="75"/>
      <c r="V11" s="75"/>
      <c r="W11" s="75"/>
      <c r="X11" s="75"/>
      <c r="Y11" s="75"/>
      <c r="Z11" s="77"/>
    </row>
    <row r="12" spans="2:26" ht="17" thickBot="1" x14ac:dyDescent="0.25">
      <c r="C12" s="68">
        <v>10</v>
      </c>
      <c r="D12" s="161">
        <v>9.9887999999999995</v>
      </c>
      <c r="E12" s="161">
        <v>9.9949074254174004</v>
      </c>
      <c r="F12" s="160">
        <f t="shared" si="0"/>
        <v>6.1074254174009468E-3</v>
      </c>
      <c r="G12" s="161">
        <v>9.9986431097759993</v>
      </c>
      <c r="H12" s="164">
        <f t="shared" si="1"/>
        <v>9.843109775999892E-3</v>
      </c>
      <c r="I12" s="98"/>
      <c r="J12" s="98"/>
      <c r="K12" s="99"/>
      <c r="L12" s="112" t="s">
        <v>143</v>
      </c>
      <c r="M12" s="43">
        <v>-4.4511401799999998E-5</v>
      </c>
      <c r="N12" s="158">
        <v>30.7267127</v>
      </c>
      <c r="O12" s="155">
        <f>MAX(H9:H19)</f>
        <v>3.09485980349982E-2</v>
      </c>
      <c r="P12" s="99"/>
      <c r="Q12" s="99"/>
      <c r="S12" s="76"/>
      <c r="T12" s="75"/>
      <c r="U12" s="75"/>
      <c r="V12" s="75"/>
      <c r="W12" s="75"/>
      <c r="X12" s="75"/>
      <c r="Y12" s="75"/>
      <c r="Z12" s="77"/>
    </row>
    <row r="13" spans="2:26" x14ac:dyDescent="0.2">
      <c r="C13" s="68">
        <v>15</v>
      </c>
      <c r="D13" s="161">
        <v>14.989699999999999</v>
      </c>
      <c r="E13" s="161">
        <v>14.9964355029764</v>
      </c>
      <c r="F13" s="160">
        <f t="shared" si="0"/>
        <v>6.7355029764009089E-3</v>
      </c>
      <c r="G13" s="161">
        <v>15.0015911378906</v>
      </c>
      <c r="H13" s="164">
        <f t="shared" si="1"/>
        <v>1.1891137890600589E-2</v>
      </c>
      <c r="I13" s="98"/>
      <c r="J13" s="98"/>
      <c r="K13" s="99"/>
      <c r="L13" s="99"/>
      <c r="M13" s="99"/>
      <c r="N13" s="99"/>
      <c r="O13" s="99"/>
      <c r="P13" s="99"/>
      <c r="Q13" s="99"/>
      <c r="S13" s="76"/>
      <c r="T13" s="75"/>
      <c r="U13" s="75"/>
      <c r="V13" s="75"/>
      <c r="W13" s="75"/>
      <c r="X13" s="75"/>
      <c r="Y13" s="75"/>
      <c r="Z13" s="77"/>
    </row>
    <row r="14" spans="2:26" x14ac:dyDescent="0.2">
      <c r="C14" s="68">
        <v>20</v>
      </c>
      <c r="D14" s="162">
        <v>19.995100000000001</v>
      </c>
      <c r="E14" s="162">
        <v>19.997963580535298</v>
      </c>
      <c r="F14" s="160">
        <f t="shared" si="0"/>
        <v>2.8635805352976718E-3</v>
      </c>
      <c r="G14" s="162">
        <v>19.997906967136899</v>
      </c>
      <c r="H14" s="164">
        <f t="shared" si="1"/>
        <v>2.8069671368982085E-3</v>
      </c>
      <c r="I14" s="98"/>
      <c r="J14" s="98"/>
      <c r="K14" s="99"/>
      <c r="L14" s="99"/>
      <c r="M14" s="99"/>
      <c r="N14" s="99"/>
      <c r="O14" s="99"/>
      <c r="P14" s="99"/>
      <c r="Q14" s="99"/>
      <c r="S14" s="76"/>
      <c r="T14" s="75"/>
      <c r="U14" s="75"/>
      <c r="V14" s="75"/>
      <c r="W14" s="75"/>
      <c r="X14" s="75"/>
      <c r="Y14" s="75"/>
      <c r="Z14" s="77"/>
    </row>
    <row r="15" spans="2:26" x14ac:dyDescent="0.2">
      <c r="C15" s="68">
        <v>25</v>
      </c>
      <c r="D15" s="161">
        <v>24.9998</v>
      </c>
      <c r="E15" s="161">
        <v>24.9994916580943</v>
      </c>
      <c r="F15" s="160">
        <f t="shared" si="0"/>
        <v>3.0834190570061537E-4</v>
      </c>
      <c r="G15" s="161">
        <v>24.997071526098601</v>
      </c>
      <c r="H15" s="164">
        <f t="shared" si="1"/>
        <v>2.7284739013992976E-3</v>
      </c>
      <c r="I15" s="98"/>
      <c r="J15" s="98"/>
      <c r="K15" s="99"/>
      <c r="L15" s="99"/>
      <c r="M15" s="99"/>
      <c r="N15" s="99"/>
      <c r="O15" s="99"/>
      <c r="P15" s="99"/>
      <c r="Q15" s="99"/>
      <c r="S15" s="76"/>
      <c r="T15" s="75"/>
      <c r="U15" s="75"/>
      <c r="V15" s="75"/>
      <c r="W15" s="75"/>
      <c r="X15" s="75"/>
      <c r="Y15" s="75"/>
      <c r="Z15" s="77"/>
    </row>
    <row r="16" spans="2:26" x14ac:dyDescent="0.2">
      <c r="C16" s="68">
        <v>30</v>
      </c>
      <c r="D16" s="161">
        <v>29.996500000000001</v>
      </c>
      <c r="E16" s="161">
        <v>30.001019735653301</v>
      </c>
      <c r="F16" s="160">
        <f t="shared" si="0"/>
        <v>4.5197356533002164E-3</v>
      </c>
      <c r="G16" s="161">
        <v>29.995123300015202</v>
      </c>
      <c r="H16" s="164">
        <f t="shared" si="1"/>
        <v>1.376699984799501E-3</v>
      </c>
      <c r="I16" s="98"/>
      <c r="J16" s="98"/>
      <c r="K16" s="99"/>
      <c r="L16" s="99"/>
      <c r="M16" s="99"/>
      <c r="N16" s="99"/>
      <c r="O16" s="99"/>
      <c r="P16" s="99"/>
      <c r="Q16" s="99"/>
      <c r="S16" s="76"/>
      <c r="T16" s="75"/>
      <c r="U16" s="75"/>
      <c r="V16" s="75"/>
      <c r="W16" s="75"/>
      <c r="X16" s="75"/>
      <c r="Y16" s="75"/>
      <c r="Z16" s="77"/>
    </row>
    <row r="17" spans="2:26" x14ac:dyDescent="0.2">
      <c r="C17" s="68">
        <v>35</v>
      </c>
      <c r="D17" s="161">
        <v>35.000500000000002</v>
      </c>
      <c r="E17" s="161">
        <v>35.002548380501104</v>
      </c>
      <c r="F17" s="160">
        <f t="shared" si="0"/>
        <v>2.0483805011011214E-3</v>
      </c>
      <c r="G17" s="161">
        <v>34.997359145700898</v>
      </c>
      <c r="H17" s="164">
        <f t="shared" si="1"/>
        <v>3.1408542991044897E-3</v>
      </c>
      <c r="I17" s="98"/>
      <c r="J17" s="98"/>
      <c r="K17" s="99"/>
      <c r="L17" s="99"/>
      <c r="M17" s="99"/>
      <c r="N17" s="99"/>
      <c r="O17" s="99"/>
      <c r="P17" s="99"/>
      <c r="Q17" s="99"/>
      <c r="S17" s="76"/>
      <c r="T17" s="75"/>
      <c r="U17" s="75"/>
      <c r="V17" s="75"/>
      <c r="W17" s="75"/>
      <c r="X17" s="75"/>
      <c r="Y17" s="75"/>
      <c r="Z17" s="77"/>
    </row>
    <row r="18" spans="2:26" x14ac:dyDescent="0.2">
      <c r="C18" s="71">
        <v>40</v>
      </c>
      <c r="D18" s="163">
        <v>40.009500000000003</v>
      </c>
      <c r="E18" s="163">
        <v>40.004076458060098</v>
      </c>
      <c r="F18" s="160">
        <f t="shared" si="0"/>
        <v>5.4235419399049078E-3</v>
      </c>
      <c r="G18" s="163">
        <v>40.004891848200899</v>
      </c>
      <c r="H18" s="164">
        <f t="shared" si="1"/>
        <v>4.608151799104121E-3</v>
      </c>
      <c r="I18" s="98"/>
      <c r="J18" s="98"/>
      <c r="L18" s="99"/>
      <c r="M18" s="99"/>
      <c r="N18" s="99"/>
      <c r="O18" s="99"/>
      <c r="P18" s="99"/>
      <c r="Q18" s="99"/>
      <c r="S18" s="76"/>
      <c r="T18" s="75"/>
      <c r="U18" s="75"/>
      <c r="V18" s="75"/>
      <c r="W18" s="75"/>
      <c r="X18" s="75"/>
      <c r="Y18" s="75"/>
      <c r="Z18" s="77"/>
    </row>
    <row r="19" spans="2:26" x14ac:dyDescent="0.2">
      <c r="C19" s="71">
        <v>45</v>
      </c>
      <c r="D19" s="163">
        <v>45.012700000000002</v>
      </c>
      <c r="E19" s="163">
        <v>45.005604535619099</v>
      </c>
      <c r="F19" s="160">
        <f t="shared" si="0"/>
        <v>7.0954643809031381E-3</v>
      </c>
      <c r="G19" s="163">
        <v>45.0113562770578</v>
      </c>
      <c r="H19" s="164">
        <f t="shared" si="1"/>
        <v>1.3437229422024188E-3</v>
      </c>
      <c r="I19" s="98"/>
      <c r="J19" s="98"/>
      <c r="K19" s="99"/>
      <c r="L19" s="99"/>
      <c r="M19" s="99"/>
      <c r="N19" s="99"/>
      <c r="O19" s="99"/>
      <c r="P19" s="99"/>
      <c r="Q19" s="99"/>
      <c r="S19" s="76"/>
      <c r="T19" s="75"/>
      <c r="U19" s="75"/>
      <c r="V19" s="75"/>
      <c r="W19" s="75"/>
      <c r="X19" s="75"/>
      <c r="Y19" s="75"/>
      <c r="Z19" s="77"/>
    </row>
    <row r="20" spans="2:26" ht="17" thickBot="1" x14ac:dyDescent="0.25">
      <c r="C20" s="69" t="s">
        <v>128</v>
      </c>
      <c r="D20" s="157">
        <v>48.5</v>
      </c>
      <c r="E20" s="157"/>
      <c r="F20" s="165"/>
      <c r="G20" s="157"/>
      <c r="H20" s="166"/>
      <c r="I20" s="99"/>
      <c r="J20" s="99"/>
      <c r="K20" s="99"/>
      <c r="L20" s="99"/>
      <c r="M20" s="99"/>
      <c r="N20" s="99"/>
      <c r="O20" s="99"/>
      <c r="P20" s="99"/>
      <c r="Q20" s="99"/>
      <c r="S20" s="76"/>
      <c r="T20" s="75"/>
      <c r="U20" s="75"/>
      <c r="V20" s="75"/>
      <c r="W20" s="75"/>
      <c r="X20" s="75"/>
      <c r="Y20" s="75"/>
      <c r="Z20" s="77"/>
    </row>
    <row r="21" spans="2:26" x14ac:dyDescent="0.2">
      <c r="R21" s="76"/>
      <c r="S21" s="75" t="s">
        <v>131</v>
      </c>
      <c r="T21" s="75"/>
      <c r="U21" s="75"/>
      <c r="V21" s="75"/>
      <c r="W21" s="75"/>
      <c r="X21" s="75"/>
      <c r="Y21" s="77"/>
    </row>
    <row r="22" spans="2:26" s="113" customFormat="1" x14ac:dyDescent="0.2">
      <c r="B22" s="117"/>
      <c r="D22" s="117"/>
      <c r="E22" s="117" t="s">
        <v>148</v>
      </c>
      <c r="R22" s="114"/>
      <c r="S22" s="115"/>
      <c r="T22" s="115"/>
      <c r="U22" s="115"/>
      <c r="V22" s="115"/>
      <c r="W22" s="115"/>
      <c r="X22" s="115"/>
      <c r="Y22" s="116"/>
    </row>
    <row r="23" spans="2:26" ht="17" thickBot="1" x14ac:dyDescent="0.25">
      <c r="R23" s="78"/>
      <c r="S23" s="79"/>
      <c r="T23" s="79"/>
      <c r="U23" s="79"/>
      <c r="V23" s="79"/>
      <c r="W23" s="79"/>
      <c r="X23" s="79"/>
      <c r="Y23" s="80"/>
    </row>
    <row r="24" spans="2:26" s="118" customFormat="1" ht="17" thickBot="1" x14ac:dyDescent="0.25">
      <c r="C24" s="118" t="s">
        <v>132</v>
      </c>
    </row>
    <row r="25" spans="2:26" s="118" customFormat="1" ht="17" thickBot="1" x14ac:dyDescent="0.25">
      <c r="C25" s="119" t="s">
        <v>52</v>
      </c>
      <c r="D25" s="120" t="s">
        <v>92</v>
      </c>
      <c r="E25" s="121" t="s">
        <v>135</v>
      </c>
      <c r="F25" s="122" t="s">
        <v>93</v>
      </c>
      <c r="G25" s="123"/>
      <c r="H25" s="124"/>
      <c r="I25" s="125"/>
      <c r="J25" s="125"/>
      <c r="K25" s="121"/>
      <c r="L25" s="119" t="s">
        <v>94</v>
      </c>
      <c r="M25" s="124"/>
      <c r="N25" s="124"/>
      <c r="O25" s="124"/>
      <c r="P25" s="126"/>
      <c r="Q25" s="127"/>
    </row>
    <row r="26" spans="2:26" s="118" customFormat="1" x14ac:dyDescent="0.2">
      <c r="C26" s="128" t="s">
        <v>127</v>
      </c>
      <c r="D26" s="129" t="s">
        <v>129</v>
      </c>
      <c r="E26" s="130"/>
      <c r="F26" s="128"/>
      <c r="G26" s="130" t="s">
        <v>137</v>
      </c>
      <c r="H26" s="131" t="s">
        <v>136</v>
      </c>
      <c r="I26" s="132" t="s">
        <v>106</v>
      </c>
      <c r="J26" s="132" t="s">
        <v>141</v>
      </c>
      <c r="K26" s="133"/>
      <c r="L26" s="134"/>
      <c r="M26" s="131" t="s">
        <v>138</v>
      </c>
      <c r="N26" s="131" t="s">
        <v>137</v>
      </c>
      <c r="O26" s="131" t="s">
        <v>139</v>
      </c>
      <c r="P26" s="135" t="s">
        <v>106</v>
      </c>
      <c r="Q26" s="135" t="s">
        <v>141</v>
      </c>
    </row>
    <row r="27" spans="2:26" s="118" customFormat="1" x14ac:dyDescent="0.2">
      <c r="C27" s="136">
        <v>-5</v>
      </c>
      <c r="D27" s="137" t="s">
        <v>133</v>
      </c>
      <c r="E27" s="138"/>
      <c r="F27" s="139">
        <v>-58415.730470000002</v>
      </c>
      <c r="G27" s="140">
        <f>F27-$F$28</f>
        <v>-61715.791369999999</v>
      </c>
      <c r="H27" s="141">
        <f>D27/G27</f>
        <v>8.1044087566076682E-5</v>
      </c>
      <c r="I27" s="141">
        <f>(G27)*$H$39</f>
        <v>-4.9915767788996455</v>
      </c>
      <c r="J27" s="141">
        <f>D27-I27</f>
        <v>-1.0123221100354129E-2</v>
      </c>
      <c r="L27" s="139">
        <v>802915</v>
      </c>
      <c r="M27" s="140">
        <f>L27</f>
        <v>802915</v>
      </c>
      <c r="N27" s="140">
        <f>M27-$M$28</f>
        <v>112432</v>
      </c>
      <c r="O27" s="141">
        <f>D27/N27</f>
        <v>-4.448644514017361E-5</v>
      </c>
      <c r="P27" s="140">
        <f>N27*$O$39</f>
        <v>-5.0045048311745859</v>
      </c>
      <c r="Q27" s="141">
        <f>D27-P27</f>
        <v>2.8048311745862975E-3</v>
      </c>
    </row>
    <row r="28" spans="2:26" s="118" customFormat="1" ht="51" x14ac:dyDescent="0.2">
      <c r="C28" s="142">
        <v>0</v>
      </c>
      <c r="D28" s="143">
        <v>0</v>
      </c>
      <c r="E28" s="144" t="s">
        <v>134</v>
      </c>
      <c r="F28" s="139">
        <v>3300.0608999999999</v>
      </c>
      <c r="G28" s="140">
        <f>F28-$F$28</f>
        <v>0</v>
      </c>
      <c r="H28" s="141"/>
      <c r="I28" s="141">
        <f>(G28)*$H$39</f>
        <v>0</v>
      </c>
      <c r="J28" s="141">
        <f>D28-I28</f>
        <v>0</v>
      </c>
      <c r="L28" s="139">
        <v>690483</v>
      </c>
      <c r="M28" s="140">
        <f>L28</f>
        <v>690483</v>
      </c>
      <c r="N28" s="140">
        <f>M28-$M$28</f>
        <v>0</v>
      </c>
      <c r="O28" s="141"/>
      <c r="P28" s="140">
        <f>N28*$O$39</f>
        <v>0</v>
      </c>
      <c r="Q28" s="141"/>
    </row>
    <row r="29" spans="2:26" s="118" customFormat="1" x14ac:dyDescent="0.2">
      <c r="C29" s="142">
        <v>5</v>
      </c>
      <c r="D29" s="143">
        <v>4.9725000000000001</v>
      </c>
      <c r="E29" s="140"/>
      <c r="F29" s="139">
        <v>65015.796090000003</v>
      </c>
      <c r="G29" s="140">
        <f>F29-$F$28</f>
        <v>61715.735190000007</v>
      </c>
      <c r="H29" s="141">
        <f>D29/G29</f>
        <v>8.0571024305090179E-5</v>
      </c>
      <c r="I29" s="141">
        <f>(G29)*$H$39</f>
        <v>4.9915722350579932</v>
      </c>
      <c r="J29" s="141">
        <f>D29-I29</f>
        <v>-1.9072235057993048E-2</v>
      </c>
      <c r="L29" s="139">
        <v>578788</v>
      </c>
      <c r="M29" s="140">
        <f>L29</f>
        <v>578788</v>
      </c>
      <c r="N29" s="140">
        <f>M29-$M$28</f>
        <v>-111695</v>
      </c>
      <c r="O29" s="141">
        <f>D29/N29</f>
        <v>-4.4518554993509113E-5</v>
      </c>
      <c r="P29" s="140">
        <f>N29*$O$39</f>
        <v>4.9716999352323654</v>
      </c>
      <c r="Q29" s="141">
        <f>D29-P29</f>
        <v>8.0006476763472278E-4</v>
      </c>
    </row>
    <row r="30" spans="2:26" s="118" customFormat="1" x14ac:dyDescent="0.2">
      <c r="C30" s="142">
        <v>10</v>
      </c>
      <c r="D30" s="143">
        <v>9.9755000000000003</v>
      </c>
      <c r="E30" s="140"/>
      <c r="F30" s="139">
        <v>126731.6297</v>
      </c>
      <c r="G30" s="140">
        <f>F30-$F$28</f>
        <v>123431.56880000001</v>
      </c>
      <c r="H30" s="141">
        <f>D30/G30</f>
        <v>8.0818060541413121E-5</v>
      </c>
      <c r="I30" s="141">
        <f>(G30)*$H$39</f>
        <v>9.983152430331284</v>
      </c>
      <c r="J30" s="141">
        <f>D30-I30</f>
        <v>-7.6524303312837105E-3</v>
      </c>
      <c r="L30" s="139">
        <v>466368</v>
      </c>
      <c r="M30" s="140">
        <f>L30</f>
        <v>466368</v>
      </c>
      <c r="N30" s="140">
        <f>M30-$M$28</f>
        <v>-224115</v>
      </c>
      <c r="O30" s="141">
        <f>D30/N30</f>
        <v>-4.4510630702987306E-5</v>
      </c>
      <c r="P30" s="140">
        <f>N30*$O$39</f>
        <v>9.9756706297023285</v>
      </c>
      <c r="Q30" s="141">
        <f>D30-P30</f>
        <v>-1.7062970232828434E-4</v>
      </c>
    </row>
    <row r="31" spans="2:26" s="118" customFormat="1" x14ac:dyDescent="0.2">
      <c r="C31" s="142">
        <v>15</v>
      </c>
      <c r="D31" s="143"/>
      <c r="E31" s="140"/>
      <c r="F31" s="139"/>
      <c r="G31" s="140"/>
      <c r="H31" s="141"/>
      <c r="I31" s="141"/>
      <c r="J31" s="141"/>
      <c r="L31" s="139"/>
      <c r="M31" s="140"/>
      <c r="N31" s="140"/>
      <c r="O31" s="141"/>
      <c r="P31" s="140"/>
      <c r="Q31" s="141"/>
    </row>
    <row r="32" spans="2:26" s="118" customFormat="1" x14ac:dyDescent="0.2">
      <c r="C32" s="142">
        <v>20</v>
      </c>
      <c r="D32" s="145"/>
      <c r="E32" s="146"/>
      <c r="F32" s="139"/>
      <c r="G32" s="140"/>
      <c r="H32" s="141"/>
      <c r="I32" s="141"/>
      <c r="J32" s="141"/>
      <c r="L32" s="139"/>
      <c r="M32" s="140"/>
      <c r="N32" s="140"/>
      <c r="O32" s="141"/>
      <c r="P32" s="140"/>
      <c r="Q32" s="141"/>
    </row>
    <row r="33" spans="3:17" s="118" customFormat="1" x14ac:dyDescent="0.2">
      <c r="C33" s="142">
        <v>25</v>
      </c>
      <c r="D33" s="143"/>
      <c r="E33" s="140"/>
      <c r="F33" s="139"/>
      <c r="G33" s="140"/>
      <c r="H33" s="141"/>
      <c r="I33" s="141"/>
      <c r="J33" s="141"/>
      <c r="L33" s="139"/>
      <c r="M33" s="140"/>
      <c r="N33" s="140"/>
      <c r="O33" s="141"/>
      <c r="P33" s="140"/>
      <c r="Q33" s="141"/>
    </row>
    <row r="34" spans="3:17" s="118" customFormat="1" x14ac:dyDescent="0.2">
      <c r="C34" s="142">
        <v>30</v>
      </c>
      <c r="D34" s="143"/>
      <c r="E34" s="140"/>
      <c r="F34" s="139"/>
      <c r="G34" s="140"/>
      <c r="H34" s="141"/>
      <c r="I34" s="141"/>
      <c r="J34" s="141"/>
      <c r="L34" s="139"/>
      <c r="M34" s="140"/>
      <c r="N34" s="140"/>
      <c r="O34" s="141"/>
      <c r="P34" s="140"/>
      <c r="Q34" s="141"/>
    </row>
    <row r="35" spans="3:17" s="118" customFormat="1" x14ac:dyDescent="0.2">
      <c r="C35" s="142">
        <v>35</v>
      </c>
      <c r="D35" s="143">
        <v>34.9801</v>
      </c>
      <c r="E35" s="140"/>
      <c r="F35" s="139">
        <v>435310.86090000003</v>
      </c>
      <c r="G35" s="140">
        <f>F35-$F$28</f>
        <v>432010.80000000005</v>
      </c>
      <c r="H35" s="141">
        <f>D35/G35</f>
        <v>8.0970429442967615E-5</v>
      </c>
      <c r="I35" s="141">
        <f>(G35)*$H$39</f>
        <v>34.941058514273401</v>
      </c>
      <c r="J35" s="141">
        <f>D35-I35</f>
        <v>3.904148572659949E-2</v>
      </c>
      <c r="L35" s="139">
        <v>2147388488</v>
      </c>
      <c r="M35" s="140">
        <f>L35-2147483648</f>
        <v>-95160</v>
      </c>
      <c r="N35" s="140">
        <f>M35-$M$28</f>
        <v>-785643</v>
      </c>
      <c r="O35" s="141">
        <f>D35/N35</f>
        <v>-4.4524166828954117E-5</v>
      </c>
      <c r="P35" s="140">
        <f>N35*$O$39</f>
        <v>34.970063585798485</v>
      </c>
      <c r="Q35" s="141">
        <f>D35-P35</f>
        <v>1.0036414201515242E-2</v>
      </c>
    </row>
    <row r="36" spans="3:17" s="118" customFormat="1" x14ac:dyDescent="0.2">
      <c r="C36" s="147">
        <v>40</v>
      </c>
      <c r="D36" s="148"/>
      <c r="E36" s="140"/>
      <c r="F36" s="139"/>
      <c r="G36" s="140"/>
      <c r="H36" s="141"/>
      <c r="I36" s="141"/>
      <c r="J36" s="141"/>
      <c r="L36" s="139"/>
      <c r="M36" s="140"/>
      <c r="N36" s="140"/>
      <c r="O36" s="141"/>
      <c r="P36" s="140"/>
      <c r="Q36" s="141"/>
    </row>
    <row r="37" spans="3:17" s="118" customFormat="1" x14ac:dyDescent="0.2">
      <c r="C37" s="147">
        <v>45</v>
      </c>
      <c r="D37" s="148">
        <v>44.988999999999997</v>
      </c>
      <c r="E37" s="140"/>
      <c r="F37" s="139">
        <v>558742.5281</v>
      </c>
      <c r="G37" s="140">
        <f>F37-$F$28</f>
        <v>555442.46719999996</v>
      </c>
      <c r="H37" s="141">
        <f>D37/G37</f>
        <v>8.0996687607972658E-5</v>
      </c>
      <c r="I37" s="141">
        <f>(G37)*$H$39</f>
        <v>44.924218903202373</v>
      </c>
      <c r="J37" s="141">
        <f>D37-I37</f>
        <v>6.4781096797624116E-2</v>
      </c>
      <c r="L37" s="139">
        <v>2147163532</v>
      </c>
      <c r="M37" s="140">
        <f>L37-2147483648</f>
        <v>-320116</v>
      </c>
      <c r="N37" s="140">
        <f>M37-$M$28</f>
        <v>-1010599</v>
      </c>
      <c r="O37" s="141">
        <f>D37/N37</f>
        <v>-4.4517162593669689E-5</v>
      </c>
      <c r="P37" s="140">
        <f>N37*$O$39</f>
        <v>44.983168296216427</v>
      </c>
      <c r="Q37" s="141">
        <f>D37-P37</f>
        <v>5.8317037835706742E-3</v>
      </c>
    </row>
    <row r="38" spans="3:17" s="118" customFormat="1" ht="17" thickBot="1" x14ac:dyDescent="0.25">
      <c r="C38" s="149" t="s">
        <v>128</v>
      </c>
      <c r="D38" s="150"/>
      <c r="E38" s="140"/>
      <c r="F38" s="139"/>
      <c r="G38" s="140"/>
      <c r="H38" s="141"/>
      <c r="I38" s="141"/>
      <c r="J38" s="141"/>
      <c r="L38" s="139"/>
      <c r="M38" s="140"/>
      <c r="N38" s="140"/>
      <c r="O38" s="141"/>
      <c r="P38" s="140"/>
      <c r="Q38" s="141"/>
    </row>
    <row r="39" spans="3:17" s="118" customFormat="1" x14ac:dyDescent="0.2">
      <c r="F39" s="139"/>
      <c r="G39" s="140" t="s">
        <v>140</v>
      </c>
      <c r="H39" s="141">
        <f>AVERAGE(H27:H37)</f>
        <v>8.0880057892704057E-5</v>
      </c>
      <c r="I39" s="141"/>
      <c r="J39" s="141"/>
      <c r="L39" s="139"/>
      <c r="M39" s="140"/>
      <c r="N39" s="140" t="s">
        <v>140</v>
      </c>
      <c r="O39" s="141">
        <f>AVERAGE(O27:O37)</f>
        <v>-4.4511392051858772E-5</v>
      </c>
      <c r="P39" s="140"/>
      <c r="Q39" s="141"/>
    </row>
    <row r="40" spans="3:17" s="118" customFormat="1" ht="17" thickBot="1" x14ac:dyDescent="0.25">
      <c r="F40" s="151"/>
      <c r="G40" s="152" t="s">
        <v>137</v>
      </c>
      <c r="H40" s="153">
        <f>-F28</f>
        <v>-3300.0608999999999</v>
      </c>
      <c r="I40" s="153"/>
      <c r="J40" s="153"/>
      <c r="L40" s="151"/>
      <c r="M40" s="152"/>
      <c r="N40" s="152" t="s">
        <v>137</v>
      </c>
      <c r="O40" s="153">
        <f>-M28</f>
        <v>-690483</v>
      </c>
      <c r="P40" s="152"/>
      <c r="Q40" s="153"/>
    </row>
    <row r="46" spans="3:17" ht="17" thickBot="1" x14ac:dyDescent="0.25">
      <c r="C46" t="s">
        <v>147</v>
      </c>
    </row>
    <row r="47" spans="3:17" ht="17" thickBot="1" x14ac:dyDescent="0.25">
      <c r="C47" s="85" t="s">
        <v>52</v>
      </c>
      <c r="D47" s="83" t="s">
        <v>92</v>
      </c>
      <c r="E47" s="81" t="s">
        <v>93</v>
      </c>
      <c r="F47" s="101" t="s">
        <v>146</v>
      </c>
      <c r="G47" s="82" t="s">
        <v>94</v>
      </c>
      <c r="H47" s="82" t="s">
        <v>145</v>
      </c>
    </row>
    <row r="48" spans="3:17" x14ac:dyDescent="0.2">
      <c r="C48" s="95" t="s">
        <v>127</v>
      </c>
      <c r="D48" s="96" t="s">
        <v>129</v>
      </c>
      <c r="E48" s="96"/>
      <c r="F48" s="96"/>
      <c r="G48" s="96"/>
      <c r="H48" s="97"/>
    </row>
    <row r="49" spans="3:15" ht="17" thickBot="1" x14ac:dyDescent="0.25">
      <c r="C49" s="94">
        <v>-5</v>
      </c>
      <c r="D49" s="159">
        <v>-5.0016999999999996</v>
      </c>
      <c r="E49" s="159">
        <v>-5.0111989056178103</v>
      </c>
      <c r="F49" s="160">
        <f>ABS(D49-E49)</f>
        <v>9.4989056178107489E-3</v>
      </c>
      <c r="G49" s="159">
        <v>-5.0043320620675003</v>
      </c>
      <c r="H49" s="164">
        <f t="shared" ref="H49:H60" si="2">ABS(D49-G49)</f>
        <v>2.6320620675006623E-3</v>
      </c>
    </row>
    <row r="50" spans="3:15" ht="17" thickBot="1" x14ac:dyDescent="0.25">
      <c r="C50" s="68">
        <v>0</v>
      </c>
      <c r="D50" s="161">
        <v>0</v>
      </c>
      <c r="E50" s="161">
        <v>-1.19267335010034E-2</v>
      </c>
      <c r="F50" s="160">
        <f t="shared" ref="F50:F60" si="3">ABS(D50-E50)</f>
        <v>1.19267335010034E-2</v>
      </c>
      <c r="G50" s="161">
        <v>9.3083603649901604E-4</v>
      </c>
      <c r="H50" s="164">
        <f t="shared" si="2"/>
        <v>9.3083603649901604E-4</v>
      </c>
      <c r="L50" s="231"/>
      <c r="M50" s="232" t="s">
        <v>144</v>
      </c>
      <c r="N50" s="233" t="s">
        <v>137</v>
      </c>
      <c r="O50" s="234" t="s">
        <v>24</v>
      </c>
    </row>
    <row r="51" spans="3:15" x14ac:dyDescent="0.2">
      <c r="C51" s="68">
        <v>5</v>
      </c>
      <c r="D51" s="161">
        <v>4.9725000000000001</v>
      </c>
      <c r="E51" s="161">
        <v>4.9873340469257803</v>
      </c>
      <c r="F51" s="160">
        <f t="shared" si="3"/>
        <v>1.4834046925780164E-2</v>
      </c>
      <c r="G51" s="161">
        <v>4.9733838690139898</v>
      </c>
      <c r="H51" s="164">
        <f t="shared" si="2"/>
        <v>8.8386901398962436E-4</v>
      </c>
      <c r="L51" s="111" t="s">
        <v>142</v>
      </c>
      <c r="M51" s="84">
        <v>8.1004693299999996E-5</v>
      </c>
      <c r="N51" s="156">
        <v>-0.279250575</v>
      </c>
      <c r="O51" s="154">
        <f>MAX(F49:F59)</f>
        <v>1.4834046925780164E-2</v>
      </c>
    </row>
    <row r="52" spans="3:15" ht="17" thickBot="1" x14ac:dyDescent="0.25">
      <c r="C52" s="68">
        <v>10</v>
      </c>
      <c r="D52" s="161">
        <v>9.9755000000000003</v>
      </c>
      <c r="E52" s="161">
        <v>9.98660622025767</v>
      </c>
      <c r="F52" s="160">
        <f t="shared" si="3"/>
        <v>1.1106220257669719E-2</v>
      </c>
      <c r="G52" s="161">
        <v>9.9781125495039902</v>
      </c>
      <c r="H52" s="164">
        <f t="shared" si="2"/>
        <v>2.6125495039899249E-3</v>
      </c>
      <c r="L52" s="112" t="s">
        <v>143</v>
      </c>
      <c r="M52" s="43">
        <v>-4.4518134500000001E-5</v>
      </c>
      <c r="N52" s="158">
        <v>30.739945899999999</v>
      </c>
      <c r="O52" s="155">
        <f>MAX(H49:H59)</f>
        <v>3.8084209800004487E-3</v>
      </c>
    </row>
    <row r="53" spans="3:15" x14ac:dyDescent="0.2">
      <c r="C53" s="68">
        <v>15</v>
      </c>
      <c r="D53" s="161"/>
      <c r="E53" s="161"/>
      <c r="F53" s="160">
        <f t="shared" si="3"/>
        <v>0</v>
      </c>
      <c r="G53" s="161"/>
      <c r="H53" s="164">
        <f t="shared" si="2"/>
        <v>0</v>
      </c>
    </row>
    <row r="54" spans="3:15" x14ac:dyDescent="0.2">
      <c r="C54" s="68">
        <v>20</v>
      </c>
      <c r="D54" s="162"/>
      <c r="E54" s="162"/>
      <c r="F54" s="160">
        <f t="shared" si="3"/>
        <v>0</v>
      </c>
      <c r="G54" s="162"/>
      <c r="H54" s="164">
        <f t="shared" si="2"/>
        <v>0</v>
      </c>
    </row>
    <row r="55" spans="3:15" x14ac:dyDescent="0.2">
      <c r="C55" s="68">
        <v>25</v>
      </c>
      <c r="D55" s="161"/>
      <c r="E55" s="161"/>
      <c r="F55" s="160">
        <f t="shared" si="3"/>
        <v>0</v>
      </c>
      <c r="G55" s="161"/>
      <c r="H55" s="164">
        <f t="shared" si="2"/>
        <v>0</v>
      </c>
    </row>
    <row r="56" spans="3:15" x14ac:dyDescent="0.2">
      <c r="C56" s="68">
        <v>30</v>
      </c>
      <c r="D56" s="161"/>
      <c r="E56" s="161"/>
      <c r="F56" s="160">
        <f t="shared" si="3"/>
        <v>0</v>
      </c>
      <c r="G56" s="161"/>
      <c r="H56" s="164">
        <f t="shared" si="2"/>
        <v>0</v>
      </c>
    </row>
    <row r="57" spans="3:15" x14ac:dyDescent="0.2">
      <c r="C57" s="68">
        <v>35</v>
      </c>
      <c r="D57" s="161">
        <v>34.9801</v>
      </c>
      <c r="E57" s="161">
        <v>34.982972202363399</v>
      </c>
      <c r="F57" s="160">
        <f t="shared" si="3"/>
        <v>2.8722023633989124E-3</v>
      </c>
      <c r="G57" s="161">
        <v>34.97629157902</v>
      </c>
      <c r="H57" s="164">
        <f t="shared" si="2"/>
        <v>3.8084209800004487E-3</v>
      </c>
      <c r="K57" s="106"/>
    </row>
    <row r="58" spans="3:15" x14ac:dyDescent="0.2">
      <c r="C58" s="71">
        <v>40</v>
      </c>
      <c r="D58" s="163"/>
      <c r="E58" s="163"/>
      <c r="F58" s="160">
        <f t="shared" si="3"/>
        <v>0</v>
      </c>
      <c r="G58" s="163"/>
      <c r="H58" s="164">
        <f t="shared" si="2"/>
        <v>0</v>
      </c>
    </row>
    <row r="59" spans="3:15" x14ac:dyDescent="0.2">
      <c r="C59" s="71">
        <v>45</v>
      </c>
      <c r="D59" s="163">
        <v>44.988999999999997</v>
      </c>
      <c r="E59" s="163">
        <v>44.981516547407097</v>
      </c>
      <c r="F59" s="160">
        <f t="shared" si="3"/>
        <v>7.483452592900619E-3</v>
      </c>
      <c r="G59" s="163">
        <v>44.9909130436019</v>
      </c>
      <c r="H59" s="164">
        <f t="shared" si="2"/>
        <v>1.9130436019025865E-3</v>
      </c>
      <c r="J59" s="105"/>
    </row>
    <row r="60" spans="3:15" ht="17" thickBot="1" x14ac:dyDescent="0.25">
      <c r="C60" s="69" t="s">
        <v>128</v>
      </c>
      <c r="D60" s="157"/>
      <c r="E60" s="157"/>
      <c r="F60" s="165">
        <f t="shared" si="3"/>
        <v>0</v>
      </c>
      <c r="G60" s="157"/>
      <c r="H60" s="166">
        <f t="shared" si="2"/>
        <v>0</v>
      </c>
      <c r="L60" t="s">
        <v>150</v>
      </c>
    </row>
    <row r="61" spans="3:15" x14ac:dyDescent="0.2">
      <c r="L61" t="s">
        <v>151</v>
      </c>
      <c r="M61">
        <f>M51/M11</f>
        <v>0.99954895683835387</v>
      </c>
    </row>
    <row r="62" spans="3:15" x14ac:dyDescent="0.2">
      <c r="L62" t="s">
        <v>152</v>
      </c>
      <c r="M62">
        <f>M52/M12</f>
        <v>1.0001512578738871</v>
      </c>
    </row>
    <row r="68" spans="2:25" s="113" customFormat="1" x14ac:dyDescent="0.2">
      <c r="B68" s="117"/>
      <c r="D68" s="117"/>
      <c r="E68" s="117" t="s">
        <v>170</v>
      </c>
      <c r="R68" s="114"/>
      <c r="S68" s="115"/>
      <c r="T68" s="115"/>
      <c r="U68" s="115"/>
      <c r="V68" s="115"/>
      <c r="W68" s="115"/>
      <c r="X68" s="115"/>
      <c r="Y68" s="116"/>
    </row>
    <row r="70" spans="2:25" ht="17" thickBot="1" x14ac:dyDescent="0.25"/>
    <row r="71" spans="2:25" ht="17" thickBot="1" x14ac:dyDescent="0.25">
      <c r="B71" s="85" t="s">
        <v>52</v>
      </c>
      <c r="C71" s="83" t="s">
        <v>92</v>
      </c>
      <c r="D71" s="81" t="s">
        <v>93</v>
      </c>
      <c r="E71" s="101" t="s">
        <v>146</v>
      </c>
      <c r="F71" s="82" t="s">
        <v>94</v>
      </c>
      <c r="G71" s="82" t="s">
        <v>145</v>
      </c>
      <c r="H71" s="100"/>
      <c r="I71" s="100"/>
      <c r="J71" s="100"/>
      <c r="K71" s="100"/>
      <c r="L71" s="102"/>
      <c r="M71" s="102"/>
      <c r="N71" s="102"/>
      <c r="O71" s="102"/>
    </row>
    <row r="72" spans="2:25" x14ac:dyDescent="0.2">
      <c r="B72" s="95" t="s">
        <v>127</v>
      </c>
      <c r="C72" s="96"/>
      <c r="D72" s="96"/>
      <c r="E72" s="96"/>
      <c r="F72" s="96"/>
      <c r="G72" s="97"/>
      <c r="H72" s="100"/>
      <c r="I72" s="100"/>
      <c r="J72" s="100"/>
      <c r="K72" s="100"/>
      <c r="L72" s="100"/>
      <c r="M72" s="100"/>
      <c r="N72" s="100"/>
      <c r="O72" s="100"/>
    </row>
    <row r="73" spans="2:25" ht="17" thickBot="1" x14ac:dyDescent="0.25">
      <c r="B73" s="94">
        <v>-5</v>
      </c>
      <c r="C73" s="159">
        <v>-5.0176999999999996</v>
      </c>
      <c r="D73" s="159">
        <v>-5.0194000000000001</v>
      </c>
      <c r="E73" s="160">
        <f t="shared" ref="E73:E83" si="4">ABS(C73-D73)</f>
        <v>1.7000000000004789E-3</v>
      </c>
      <c r="F73" s="159">
        <v>-5.0212500000000002</v>
      </c>
      <c r="G73" s="164">
        <f t="shared" ref="G73:G83" si="5">ABS(C73-F73)</f>
        <v>3.5500000000006082E-3</v>
      </c>
      <c r="H73" s="98"/>
      <c r="I73" s="98"/>
      <c r="J73" s="99"/>
      <c r="K73" s="99"/>
      <c r="L73" s="103"/>
      <c r="M73" s="104"/>
      <c r="N73" s="104"/>
      <c r="O73" s="104"/>
    </row>
    <row r="74" spans="2:25" ht="17" thickBot="1" x14ac:dyDescent="0.25">
      <c r="B74" s="68">
        <v>0</v>
      </c>
      <c r="C74" s="161"/>
      <c r="D74" s="161" t="s">
        <v>171</v>
      </c>
      <c r="E74" s="160"/>
      <c r="F74" s="161" t="s">
        <v>171</v>
      </c>
      <c r="G74" s="164"/>
      <c r="H74" s="98"/>
      <c r="I74" s="98"/>
      <c r="J74" s="99"/>
      <c r="K74" s="231"/>
      <c r="L74" s="232" t="s">
        <v>144</v>
      </c>
      <c r="M74" s="233" t="s">
        <v>137</v>
      </c>
      <c r="N74" s="234" t="s">
        <v>24</v>
      </c>
      <c r="O74" s="99"/>
    </row>
    <row r="75" spans="2:25" x14ac:dyDescent="0.2">
      <c r="B75" s="68">
        <v>5</v>
      </c>
      <c r="C75" s="161">
        <v>4.9862000000000002</v>
      </c>
      <c r="D75" s="161">
        <v>4.9862000000000002</v>
      </c>
      <c r="E75" s="160">
        <f t="shared" si="4"/>
        <v>0</v>
      </c>
      <c r="F75" s="161">
        <v>4.9874999999999998</v>
      </c>
      <c r="G75" s="164">
        <f t="shared" si="5"/>
        <v>1.2999999999996348E-3</v>
      </c>
      <c r="H75" s="98"/>
      <c r="I75" s="98"/>
      <c r="J75" s="99"/>
      <c r="K75" s="111" t="s">
        <v>142</v>
      </c>
      <c r="L75" s="84">
        <v>8.1062000000000004E-5</v>
      </c>
      <c r="M75" s="156">
        <v>-1.66E-2</v>
      </c>
      <c r="N75" s="154">
        <f>MAX(E73:E83)</f>
        <v>3.8999999999980162E-3</v>
      </c>
      <c r="O75" s="99"/>
    </row>
    <row r="76" spans="2:25" ht="17" thickBot="1" x14ac:dyDescent="0.25">
      <c r="B76" s="68">
        <v>10</v>
      </c>
      <c r="C76" s="161">
        <v>9.9887999999999995</v>
      </c>
      <c r="D76" s="161">
        <v>9.9890000000000008</v>
      </c>
      <c r="E76" s="160">
        <f t="shared" si="4"/>
        <v>2.0000000000131024E-4</v>
      </c>
      <c r="F76" s="161">
        <v>9.9920000000000009</v>
      </c>
      <c r="G76" s="164">
        <f t="shared" si="5"/>
        <v>3.2000000000014239E-3</v>
      </c>
      <c r="H76" s="98"/>
      <c r="I76" s="98"/>
      <c r="J76" s="99"/>
      <c r="K76" s="112" t="s">
        <v>143</v>
      </c>
      <c r="L76" s="43">
        <v>-4.4524999999999998E-5</v>
      </c>
      <c r="M76" s="158">
        <v>30.726199999999999</v>
      </c>
      <c r="N76" s="155">
        <f>MAX(G73:G83)</f>
        <v>6.7000000000003723E-3</v>
      </c>
      <c r="O76" s="99"/>
    </row>
    <row r="77" spans="2:25" x14ac:dyDescent="0.2">
      <c r="B77" s="68"/>
      <c r="C77" s="161">
        <v>14.989699999999999</v>
      </c>
      <c r="D77" s="161">
        <v>14.991899999999999</v>
      </c>
      <c r="E77" s="160">
        <f t="shared" si="4"/>
        <v>2.2000000000002018E-3</v>
      </c>
      <c r="F77" s="161">
        <v>14.9964</v>
      </c>
      <c r="G77" s="164">
        <f t="shared" si="5"/>
        <v>6.7000000000003723E-3</v>
      </c>
      <c r="H77" s="98"/>
      <c r="I77" s="98"/>
      <c r="J77" s="99"/>
      <c r="K77" s="99"/>
      <c r="L77" s="99"/>
      <c r="M77" s="99"/>
      <c r="N77" s="99"/>
      <c r="O77" s="99"/>
    </row>
    <row r="78" spans="2:25" x14ac:dyDescent="0.2">
      <c r="B78" s="68"/>
      <c r="C78" s="162">
        <v>19.995100000000001</v>
      </c>
      <c r="D78" s="162">
        <v>19.994700000000002</v>
      </c>
      <c r="E78" s="160">
        <f t="shared" si="4"/>
        <v>3.9999999999906777E-4</v>
      </c>
      <c r="F78" s="162">
        <v>19.994199999999999</v>
      </c>
      <c r="G78" s="164">
        <f t="shared" si="5"/>
        <v>9.0000000000145519E-4</v>
      </c>
      <c r="H78" s="98"/>
      <c r="I78" s="98"/>
      <c r="J78" s="99"/>
      <c r="K78" s="99"/>
      <c r="L78" s="99"/>
      <c r="M78" s="99"/>
      <c r="N78" s="99"/>
      <c r="O78" s="99"/>
    </row>
    <row r="79" spans="2:25" x14ac:dyDescent="0.2">
      <c r="B79" s="68"/>
      <c r="C79" s="161">
        <v>24.9998</v>
      </c>
      <c r="D79" s="161">
        <v>24.997499999999999</v>
      </c>
      <c r="E79" s="160">
        <f t="shared" si="4"/>
        <v>2.3000000000017451E-3</v>
      </c>
      <c r="F79" s="161">
        <v>24.994900000000001</v>
      </c>
      <c r="G79" s="164">
        <f t="shared" si="5"/>
        <v>4.8999999999992383E-3</v>
      </c>
      <c r="H79" s="98"/>
      <c r="I79" s="98"/>
      <c r="J79" s="99"/>
      <c r="K79" s="99"/>
      <c r="L79" s="99"/>
      <c r="M79" s="99"/>
      <c r="N79" s="99"/>
      <c r="O79" s="99"/>
    </row>
    <row r="80" spans="2:25" x14ac:dyDescent="0.2">
      <c r="B80" s="68"/>
      <c r="C80" s="161">
        <v>29.996500000000001</v>
      </c>
      <c r="D80" s="161">
        <v>30.000399999999999</v>
      </c>
      <c r="E80" s="160">
        <f t="shared" si="4"/>
        <v>3.8999999999980162E-3</v>
      </c>
      <c r="F80" s="161">
        <v>29.994399999999999</v>
      </c>
      <c r="G80" s="164">
        <f t="shared" si="5"/>
        <v>2.1000000000022112E-3</v>
      </c>
      <c r="H80" s="98"/>
      <c r="I80" s="98"/>
      <c r="J80" s="99"/>
      <c r="K80" s="99"/>
      <c r="L80" s="99"/>
      <c r="M80" s="99"/>
      <c r="N80" s="99"/>
      <c r="O80" s="99"/>
    </row>
    <row r="81" spans="2:25" x14ac:dyDescent="0.2">
      <c r="B81" s="68">
        <v>35</v>
      </c>
      <c r="C81" s="161">
        <v>35.000500000000002</v>
      </c>
      <c r="D81" s="161">
        <v>35.0032</v>
      </c>
      <c r="E81" s="160">
        <f t="shared" si="4"/>
        <v>2.6999999999972601E-3</v>
      </c>
      <c r="F81" s="161">
        <v>34.998100000000001</v>
      </c>
      <c r="G81" s="164">
        <f t="shared" si="5"/>
        <v>2.400000000001512E-3</v>
      </c>
      <c r="H81" s="98"/>
      <c r="I81" s="98"/>
      <c r="J81" s="99"/>
      <c r="K81" s="99"/>
      <c r="L81" s="99"/>
      <c r="M81" s="99"/>
      <c r="N81" s="99"/>
      <c r="O81" s="99"/>
    </row>
    <row r="82" spans="2:25" x14ac:dyDescent="0.2">
      <c r="B82" s="71"/>
      <c r="C82" s="163">
        <v>40.009500000000003</v>
      </c>
      <c r="D82" s="163">
        <v>40.006</v>
      </c>
      <c r="E82" s="160">
        <f t="shared" si="4"/>
        <v>3.5000000000025011E-3</v>
      </c>
      <c r="F82" s="163">
        <v>40.007100000000001</v>
      </c>
      <c r="G82" s="164">
        <f t="shared" si="5"/>
        <v>2.400000000001512E-3</v>
      </c>
      <c r="H82" s="98"/>
      <c r="I82" s="98"/>
      <c r="K82" s="99"/>
      <c r="L82" s="99"/>
      <c r="M82" s="99"/>
      <c r="N82" s="99"/>
      <c r="O82" s="99"/>
    </row>
    <row r="83" spans="2:25" x14ac:dyDescent="0.2">
      <c r="B83" s="71">
        <v>45</v>
      </c>
      <c r="C83" s="163">
        <v>45.012700000000002</v>
      </c>
      <c r="D83" s="163">
        <v>45.008899999999997</v>
      </c>
      <c r="E83" s="160">
        <f t="shared" si="4"/>
        <v>3.8000000000053547E-3</v>
      </c>
      <c r="F83" s="163">
        <v>45.015000000000001</v>
      </c>
      <c r="G83" s="164">
        <f t="shared" si="5"/>
        <v>2.2999999999981924E-3</v>
      </c>
      <c r="H83" s="98"/>
      <c r="I83" s="98"/>
      <c r="J83" s="99"/>
      <c r="K83" s="99"/>
      <c r="L83" s="99"/>
      <c r="M83" s="99"/>
      <c r="N83" s="99"/>
      <c r="O83" s="99"/>
    </row>
    <row r="84" spans="2:25" ht="17" thickBot="1" x14ac:dyDescent="0.25">
      <c r="B84" s="69" t="s">
        <v>128</v>
      </c>
      <c r="C84" s="157"/>
      <c r="D84" s="157"/>
      <c r="E84" s="165"/>
      <c r="F84" s="157"/>
      <c r="G84" s="166"/>
      <c r="H84" s="99"/>
      <c r="I84" s="99"/>
      <c r="J84" s="99"/>
      <c r="K84" s="99"/>
      <c r="L84" s="99"/>
      <c r="M84" s="99"/>
      <c r="N84" s="99"/>
      <c r="O84" s="99"/>
    </row>
    <row r="87" spans="2:25" s="113" customFormat="1" x14ac:dyDescent="0.2">
      <c r="B87" s="117"/>
      <c r="D87" s="117"/>
      <c r="E87" s="117" t="s">
        <v>169</v>
      </c>
      <c r="R87" s="114"/>
      <c r="S87" s="115"/>
      <c r="T87" s="115"/>
      <c r="U87" s="115"/>
      <c r="V87" s="115"/>
      <c r="W87" s="115"/>
      <c r="X87" s="115"/>
      <c r="Y87" s="116"/>
    </row>
    <row r="89" spans="2:25" ht="17" thickBot="1" x14ac:dyDescent="0.25"/>
    <row r="90" spans="2:25" ht="17" thickBot="1" x14ac:dyDescent="0.25">
      <c r="B90" s="85" t="s">
        <v>52</v>
      </c>
      <c r="C90" s="83" t="s">
        <v>92</v>
      </c>
      <c r="D90" s="81" t="s">
        <v>93</v>
      </c>
      <c r="E90" s="101" t="s">
        <v>146</v>
      </c>
      <c r="F90" s="82" t="s">
        <v>94</v>
      </c>
      <c r="G90" s="82" t="s">
        <v>145</v>
      </c>
      <c r="H90" s="100"/>
      <c r="I90" s="100"/>
      <c r="J90" s="100"/>
      <c r="K90" s="100"/>
      <c r="L90" s="102"/>
      <c r="M90" s="102"/>
      <c r="N90" s="102"/>
      <c r="O90" s="102"/>
    </row>
    <row r="91" spans="2:25" x14ac:dyDescent="0.2">
      <c r="B91" s="95" t="s">
        <v>127</v>
      </c>
      <c r="C91" s="96"/>
      <c r="D91" s="96"/>
      <c r="E91" s="96"/>
      <c r="F91" s="96"/>
      <c r="G91" s="97"/>
      <c r="H91" s="100"/>
      <c r="I91" s="100"/>
      <c r="J91" s="100"/>
      <c r="K91" s="100"/>
      <c r="L91" s="100"/>
      <c r="M91" s="100"/>
      <c r="N91" s="100"/>
      <c r="O91" s="100"/>
    </row>
    <row r="92" spans="2:25" ht="17" thickBot="1" x14ac:dyDescent="0.25">
      <c r="B92" s="94">
        <v>-5</v>
      </c>
      <c r="C92" s="159" t="s">
        <v>130</v>
      </c>
      <c r="D92" s="159">
        <v>-5.0187746972428604</v>
      </c>
      <c r="E92" s="160">
        <f t="shared" ref="E92:E102" si="6">ABS(C92-D92)</f>
        <v>1.0746972428608004E-3</v>
      </c>
      <c r="F92" s="159">
        <v>-5.0202362811728003</v>
      </c>
      <c r="G92" s="164">
        <f t="shared" ref="G92:G102" si="7">ABS(C92-F92)</f>
        <v>2.5362811728006918E-3</v>
      </c>
      <c r="H92" s="98"/>
      <c r="I92" s="98"/>
      <c r="J92" s="99"/>
      <c r="K92" s="99"/>
      <c r="L92" s="103"/>
      <c r="M92" s="104"/>
      <c r="N92" s="104"/>
      <c r="O92" s="104"/>
    </row>
    <row r="93" spans="2:25" ht="17" thickBot="1" x14ac:dyDescent="0.25">
      <c r="B93" s="68"/>
      <c r="C93" s="161"/>
      <c r="D93" s="159"/>
      <c r="E93" s="160"/>
      <c r="F93" s="159"/>
      <c r="G93" s="164"/>
      <c r="H93" s="98"/>
      <c r="I93" s="98"/>
      <c r="J93" s="99"/>
      <c r="K93" s="231"/>
      <c r="L93" s="232" t="s">
        <v>144</v>
      </c>
      <c r="M93" s="233" t="s">
        <v>137</v>
      </c>
      <c r="N93" s="234" t="s">
        <v>24</v>
      </c>
      <c r="O93" s="99"/>
    </row>
    <row r="94" spans="2:25" x14ac:dyDescent="0.2">
      <c r="B94" s="68">
        <v>5</v>
      </c>
      <c r="C94" s="161">
        <v>4.9862000000000002</v>
      </c>
      <c r="D94" s="159">
        <v>4.98658796291366</v>
      </c>
      <c r="E94" s="160">
        <f t="shared" si="6"/>
        <v>3.8796291365983393E-4</v>
      </c>
      <c r="F94" s="159">
        <v>4.9877635982127897</v>
      </c>
      <c r="G94" s="164">
        <f t="shared" si="7"/>
        <v>1.5635982127895076E-3</v>
      </c>
      <c r="H94" s="98"/>
      <c r="I94" s="98"/>
      <c r="J94" s="99"/>
      <c r="K94" s="111" t="s">
        <v>142</v>
      </c>
      <c r="L94" s="84">
        <v>8.1059932900000005E-5</v>
      </c>
      <c r="M94" s="156">
        <v>-1.6089377799999999E-2</v>
      </c>
      <c r="N94" s="154">
        <f>MAX(E92:E102)</f>
        <v>4.6602567576030651E-3</v>
      </c>
      <c r="O94" s="99"/>
    </row>
    <row r="95" spans="2:25" ht="17" thickBot="1" x14ac:dyDescent="0.25">
      <c r="B95" s="68">
        <v>10</v>
      </c>
      <c r="C95" s="161">
        <v>9.9887999999999995</v>
      </c>
      <c r="D95" s="159">
        <v>9.9892698624379594</v>
      </c>
      <c r="E95" s="160">
        <f t="shared" si="6"/>
        <v>4.6986243795998917E-4</v>
      </c>
      <c r="F95" s="159">
        <v>9.9918971013759901</v>
      </c>
      <c r="G95" s="164">
        <f t="shared" si="7"/>
        <v>3.0971013759906185E-3</v>
      </c>
      <c r="H95" s="98"/>
      <c r="I95" s="98"/>
      <c r="J95" s="99"/>
      <c r="K95" s="112" t="s">
        <v>143</v>
      </c>
      <c r="L95" s="43">
        <v>4.4521156800000002E-5</v>
      </c>
      <c r="M95" s="158">
        <v>30.724509399999999</v>
      </c>
      <c r="N95" s="155">
        <f>MAX(G92:G102)</f>
        <v>4.4082108241028095E-3</v>
      </c>
      <c r="O95" s="99"/>
    </row>
    <row r="96" spans="2:25" x14ac:dyDescent="0.2">
      <c r="B96" s="68"/>
      <c r="C96" s="161"/>
      <c r="D96" s="159"/>
      <c r="E96" s="160"/>
      <c r="F96" s="161"/>
      <c r="G96" s="164"/>
      <c r="H96" s="98"/>
      <c r="I96" s="98"/>
      <c r="J96" s="99"/>
      <c r="K96" s="99"/>
      <c r="L96" s="99"/>
      <c r="M96" s="99"/>
      <c r="N96" s="99"/>
      <c r="O96" s="99"/>
    </row>
    <row r="97" spans="2:25" x14ac:dyDescent="0.2">
      <c r="B97" s="68"/>
      <c r="C97" s="162"/>
      <c r="D97" s="159"/>
      <c r="E97" s="160"/>
      <c r="F97" s="162"/>
      <c r="G97" s="164"/>
      <c r="H97" s="98"/>
      <c r="I97" s="98"/>
      <c r="J97" s="99"/>
      <c r="K97" s="99"/>
      <c r="L97" s="105"/>
      <c r="M97" s="99"/>
      <c r="N97" s="99"/>
      <c r="O97" s="99"/>
    </row>
    <row r="98" spans="2:25" x14ac:dyDescent="0.2">
      <c r="B98" s="68"/>
      <c r="C98" s="161"/>
      <c r="D98" s="159"/>
      <c r="E98" s="160"/>
      <c r="F98" s="161"/>
      <c r="G98" s="164"/>
      <c r="H98" s="98"/>
      <c r="I98" s="98"/>
      <c r="J98" s="99"/>
      <c r="K98" s="99"/>
      <c r="L98" s="99"/>
      <c r="M98" s="99"/>
      <c r="N98" s="99"/>
      <c r="O98" s="99"/>
    </row>
    <row r="99" spans="2:25" x14ac:dyDescent="0.2">
      <c r="B99" s="68"/>
      <c r="C99" s="161"/>
      <c r="D99" s="161"/>
      <c r="E99" s="160"/>
      <c r="F99" s="161"/>
      <c r="G99" s="164"/>
      <c r="H99" s="98"/>
      <c r="I99" s="98"/>
      <c r="J99" s="99"/>
      <c r="K99" s="99"/>
      <c r="L99" s="99"/>
      <c r="M99" s="99"/>
      <c r="N99" s="99"/>
      <c r="O99" s="99"/>
    </row>
    <row r="100" spans="2:25" x14ac:dyDescent="0.2">
      <c r="B100" s="68">
        <v>35</v>
      </c>
      <c r="C100" s="161">
        <v>35.000500000000002</v>
      </c>
      <c r="D100" s="161">
        <v>35.002677082275298</v>
      </c>
      <c r="E100" s="160">
        <f t="shared" si="6"/>
        <v>2.177082275295561E-3</v>
      </c>
      <c r="F100" s="161">
        <v>34.9960917891759</v>
      </c>
      <c r="G100" s="164">
        <f t="shared" si="7"/>
        <v>4.4082108241028095E-3</v>
      </c>
      <c r="H100" s="98"/>
      <c r="I100" s="98"/>
      <c r="J100" s="99"/>
      <c r="K100" s="99"/>
      <c r="L100" s="99"/>
      <c r="M100" s="99"/>
      <c r="N100" s="99"/>
      <c r="O100" s="99"/>
    </row>
    <row r="101" spans="2:25" x14ac:dyDescent="0.2">
      <c r="B101" s="71"/>
      <c r="C101" s="163"/>
      <c r="D101" s="163"/>
      <c r="E101" s="160"/>
      <c r="F101" s="163"/>
      <c r="G101" s="164"/>
      <c r="H101" s="98"/>
      <c r="I101" s="98"/>
      <c r="K101" s="99"/>
      <c r="L101" s="99"/>
      <c r="M101" s="99"/>
      <c r="N101" s="99"/>
      <c r="O101" s="99"/>
    </row>
    <row r="102" spans="2:25" x14ac:dyDescent="0.2">
      <c r="B102" s="71">
        <v>45</v>
      </c>
      <c r="C102" s="163">
        <v>45.012700000000002</v>
      </c>
      <c r="D102" s="163">
        <v>45.008039743242399</v>
      </c>
      <c r="E102" s="160">
        <f t="shared" si="6"/>
        <v>4.6602567576030651E-3</v>
      </c>
      <c r="F102" s="163">
        <v>45.012283561412801</v>
      </c>
      <c r="G102" s="164">
        <f t="shared" si="7"/>
        <v>4.1643858720163962E-4</v>
      </c>
      <c r="H102" s="98"/>
      <c r="I102" s="98"/>
      <c r="J102" s="99"/>
      <c r="K102" s="99"/>
      <c r="L102" s="99"/>
      <c r="M102" s="99"/>
      <c r="N102" s="99"/>
      <c r="O102" s="99"/>
    </row>
    <row r="103" spans="2:25" ht="17" thickBot="1" x14ac:dyDescent="0.25">
      <c r="B103" s="69" t="s">
        <v>128</v>
      </c>
      <c r="C103" s="157"/>
      <c r="D103" s="157"/>
      <c r="E103" s="165"/>
      <c r="F103" s="157"/>
      <c r="G103" s="166"/>
      <c r="H103" s="99"/>
      <c r="I103" s="99"/>
      <c r="J103" s="99"/>
      <c r="K103" s="99"/>
      <c r="L103" s="99"/>
      <c r="M103" s="99"/>
      <c r="N103" s="99"/>
      <c r="O103" s="99"/>
    </row>
    <row r="109" spans="2:25" s="113" customFormat="1" x14ac:dyDescent="0.2">
      <c r="B109" s="117"/>
      <c r="D109" s="117"/>
      <c r="E109" s="117" t="s">
        <v>179</v>
      </c>
      <c r="R109" s="114"/>
      <c r="S109" s="115"/>
      <c r="T109" s="115"/>
      <c r="U109" s="115"/>
      <c r="V109" s="115"/>
      <c r="W109" s="115"/>
      <c r="X109" s="115"/>
      <c r="Y109" s="116"/>
    </row>
    <row r="111" spans="2:25" ht="17" thickBot="1" x14ac:dyDescent="0.25"/>
    <row r="112" spans="2:25" ht="17" thickBot="1" x14ac:dyDescent="0.25">
      <c r="B112" s="85" t="s">
        <v>52</v>
      </c>
      <c r="C112" s="83" t="s">
        <v>92</v>
      </c>
      <c r="D112" s="81" t="s">
        <v>93</v>
      </c>
      <c r="E112" s="101" t="s">
        <v>146</v>
      </c>
      <c r="F112" s="82" t="s">
        <v>94</v>
      </c>
      <c r="G112" s="82" t="s">
        <v>145</v>
      </c>
      <c r="H112" s="100"/>
      <c r="I112" s="100"/>
      <c r="J112" s="100"/>
      <c r="K112" s="100"/>
      <c r="L112" s="102"/>
      <c r="M112" s="102"/>
      <c r="N112" s="102"/>
      <c r="O112" s="102"/>
    </row>
    <row r="113" spans="2:15" x14ac:dyDescent="0.2">
      <c r="B113" s="95" t="s">
        <v>127</v>
      </c>
      <c r="C113" s="96"/>
      <c r="D113" s="96"/>
      <c r="E113" s="96"/>
      <c r="F113" s="96"/>
      <c r="G113" s="97"/>
      <c r="H113" s="100"/>
      <c r="I113" s="100"/>
      <c r="J113" s="100"/>
      <c r="K113" s="100"/>
      <c r="L113" s="100"/>
      <c r="M113" s="100"/>
      <c r="N113" s="100"/>
      <c r="O113" s="100"/>
    </row>
    <row r="114" spans="2:15" ht="17" thickBot="1" x14ac:dyDescent="0.25">
      <c r="B114" s="94">
        <v>-5</v>
      </c>
      <c r="C114" s="159">
        <v>-5.0016999999999996</v>
      </c>
      <c r="D114" s="159">
        <v>-5.0163597009674197</v>
      </c>
      <c r="E114" s="160">
        <f t="shared" ref="E114:E124" si="8">ABS(C114-D114)</f>
        <v>1.4659700967420086E-2</v>
      </c>
      <c r="F114" s="159">
        <v>-5.0039296815569996</v>
      </c>
      <c r="G114" s="164">
        <f t="shared" ref="G114:G124" si="9">ABS(C114-F114)</f>
        <v>2.229681556999985E-3</v>
      </c>
      <c r="H114" s="98"/>
      <c r="I114" s="98"/>
      <c r="J114" s="99"/>
      <c r="K114" s="99"/>
      <c r="L114" s="103"/>
      <c r="M114" s="104"/>
      <c r="N114" s="104"/>
      <c r="O114" s="104"/>
    </row>
    <row r="115" spans="2:15" ht="17" thickBot="1" x14ac:dyDescent="0.25">
      <c r="B115" s="226">
        <v>0</v>
      </c>
      <c r="C115" s="227">
        <v>0</v>
      </c>
      <c r="D115" s="228">
        <v>-1.6484318293059599E-2</v>
      </c>
      <c r="E115" s="229" t="s">
        <v>180</v>
      </c>
      <c r="F115" s="228">
        <v>1.28614126860071E-3</v>
      </c>
      <c r="G115" s="230" t="s">
        <v>180</v>
      </c>
      <c r="H115" s="98"/>
      <c r="I115" s="98"/>
      <c r="J115" s="99"/>
      <c r="K115" s="231"/>
      <c r="L115" s="232" t="s">
        <v>144</v>
      </c>
      <c r="M115" s="233" t="s">
        <v>137</v>
      </c>
      <c r="N115" s="234" t="s">
        <v>24</v>
      </c>
      <c r="O115" s="99"/>
    </row>
    <row r="116" spans="2:15" x14ac:dyDescent="0.2">
      <c r="B116" s="68">
        <v>5</v>
      </c>
      <c r="C116" s="161">
        <v>4.9725000000000001</v>
      </c>
      <c r="D116" s="159">
        <v>4.9833796713167704</v>
      </c>
      <c r="E116" s="160">
        <f t="shared" ref="E116:E125" si="10">ABS(C116-D116)</f>
        <v>1.0879671316770256E-2</v>
      </c>
      <c r="F116" s="159">
        <v>4.9736924075495903</v>
      </c>
      <c r="G116" s="164">
        <f t="shared" ref="G116:G125" si="11">ABS(C116-F116)</f>
        <v>1.1924075495901576E-3</v>
      </c>
      <c r="H116" s="98"/>
      <c r="I116" s="98"/>
      <c r="J116" s="99"/>
      <c r="K116" s="111" t="s">
        <v>142</v>
      </c>
      <c r="L116" s="84">
        <v>8.1062348299999997E-5</v>
      </c>
      <c r="M116" s="156">
        <v>8.1062348299999997E-5</v>
      </c>
      <c r="N116" s="154">
        <f>MAX(E114:E124)</f>
        <v>1.4659700967420086E-2</v>
      </c>
      <c r="O116" s="99"/>
    </row>
    <row r="117" spans="2:15" ht="17" thickBot="1" x14ac:dyDescent="0.25">
      <c r="B117" s="68">
        <v>10</v>
      </c>
      <c r="C117" s="161">
        <v>9.9755000000000003</v>
      </c>
      <c r="D117" s="159">
        <v>9.9832550552063495</v>
      </c>
      <c r="E117" s="160">
        <f t="shared" si="10"/>
        <v>7.7550552063492262E-3</v>
      </c>
      <c r="F117" s="159">
        <v>9.9783740177855993</v>
      </c>
      <c r="G117" s="164">
        <f t="shared" si="11"/>
        <v>2.8740177855990368E-3</v>
      </c>
      <c r="H117" s="98"/>
      <c r="I117" s="98"/>
      <c r="J117" s="99"/>
      <c r="K117" s="112" t="s">
        <v>143</v>
      </c>
      <c r="L117" s="43">
        <v>-4.45245207E-5</v>
      </c>
      <c r="M117" s="158">
        <v>30.726190200000001</v>
      </c>
      <c r="N117" s="155">
        <f>MAX(G114:G124)</f>
        <v>3.7820644719985808E-3</v>
      </c>
      <c r="O117" s="99"/>
    </row>
    <row r="118" spans="2:15" x14ac:dyDescent="0.2">
      <c r="B118" s="68"/>
      <c r="C118" s="161"/>
      <c r="D118" s="159"/>
      <c r="E118" s="160"/>
      <c r="F118" s="161"/>
      <c r="G118" s="164"/>
      <c r="H118" s="98"/>
      <c r="I118" s="98"/>
      <c r="J118" s="99"/>
      <c r="K118" s="99"/>
      <c r="L118" s="99"/>
      <c r="M118" s="99"/>
      <c r="N118" s="99"/>
      <c r="O118" s="99"/>
    </row>
    <row r="119" spans="2:15" x14ac:dyDescent="0.2">
      <c r="B119" s="68"/>
      <c r="C119" s="162"/>
      <c r="D119" s="159"/>
      <c r="E119" s="160"/>
      <c r="F119" s="162"/>
      <c r="G119" s="164"/>
      <c r="H119" s="98"/>
      <c r="I119" s="98"/>
      <c r="J119" s="99"/>
      <c r="K119" s="99"/>
      <c r="L119" s="99"/>
      <c r="M119" s="99"/>
      <c r="N119" s="99"/>
      <c r="O119" s="99"/>
    </row>
    <row r="120" spans="2:15" x14ac:dyDescent="0.2">
      <c r="B120" s="68"/>
      <c r="C120" s="161"/>
      <c r="D120" s="159"/>
      <c r="E120" s="160"/>
      <c r="F120" s="161"/>
      <c r="G120" s="164"/>
      <c r="H120" s="98"/>
      <c r="I120" s="98"/>
      <c r="J120" s="99"/>
      <c r="K120" s="99"/>
      <c r="L120" s="99"/>
      <c r="M120" s="99"/>
      <c r="N120" s="99"/>
      <c r="O120" s="99"/>
    </row>
    <row r="121" spans="2:15" x14ac:dyDescent="0.2">
      <c r="B121" s="68"/>
      <c r="C121" s="161"/>
      <c r="D121" s="161"/>
      <c r="E121" s="160"/>
      <c r="F121" s="161"/>
      <c r="G121" s="164"/>
      <c r="H121" s="98"/>
      <c r="I121" s="98"/>
      <c r="J121" s="99"/>
      <c r="K121" s="99"/>
      <c r="L121" s="99"/>
      <c r="M121" s="99"/>
      <c r="N121" s="99"/>
      <c r="O121" s="99"/>
    </row>
    <row r="122" spans="2:15" x14ac:dyDescent="0.2">
      <c r="B122" s="68">
        <v>35</v>
      </c>
      <c r="C122" s="161">
        <v>34.9801</v>
      </c>
      <c r="D122" s="161">
        <v>34.982637090717901</v>
      </c>
      <c r="E122" s="160">
        <f t="shared" ref="E122:E125" si="12">ABS(C122-D122)</f>
        <v>2.5370907179009805E-3</v>
      </c>
      <c r="F122" s="161">
        <v>34.976317935528002</v>
      </c>
      <c r="G122" s="164">
        <f t="shared" ref="G122:G125" si="13">ABS(C122-F122)</f>
        <v>3.7820644719985808E-3</v>
      </c>
      <c r="H122" s="98"/>
      <c r="I122" s="98"/>
      <c r="J122" s="99"/>
      <c r="K122" s="99"/>
      <c r="L122" s="99"/>
      <c r="M122" s="99"/>
      <c r="N122" s="99"/>
      <c r="O122" s="99"/>
    </row>
    <row r="123" spans="2:15" x14ac:dyDescent="0.2">
      <c r="B123" s="71"/>
      <c r="C123" s="163"/>
      <c r="D123" s="163"/>
      <c r="E123" s="160"/>
      <c r="F123" s="163"/>
      <c r="G123" s="164"/>
      <c r="H123" s="98"/>
      <c r="I123" s="98"/>
      <c r="K123" s="99"/>
      <c r="L123" s="99"/>
      <c r="M123" s="99"/>
      <c r="N123" s="99"/>
      <c r="O123" s="99"/>
    </row>
    <row r="124" spans="2:15" x14ac:dyDescent="0.2">
      <c r="B124" s="71">
        <v>45</v>
      </c>
      <c r="C124" s="163">
        <v>44.988999999999997</v>
      </c>
      <c r="D124" s="163">
        <v>44.982387856876699</v>
      </c>
      <c r="E124" s="160">
        <f t="shared" ref="E124:E125" si="14">ABS(C124-D124)</f>
        <v>6.6121431232986083E-3</v>
      </c>
      <c r="F124" s="163">
        <v>44.990845211032799</v>
      </c>
      <c r="G124" s="164">
        <f t="shared" ref="G124:G125" si="15">ABS(C124-F124)</f>
        <v>1.8452110328013305E-3</v>
      </c>
      <c r="H124" s="98"/>
      <c r="I124" s="98"/>
      <c r="J124" s="99"/>
      <c r="K124" s="99"/>
      <c r="L124" s="99"/>
      <c r="M124" s="99"/>
      <c r="N124" s="99"/>
      <c r="O124" s="99"/>
    </row>
    <row r="125" spans="2:15" ht="17" thickBot="1" x14ac:dyDescent="0.25">
      <c r="B125" s="69" t="s">
        <v>128</v>
      </c>
      <c r="C125" s="157"/>
      <c r="D125" s="157"/>
      <c r="E125" s="165"/>
      <c r="F125" s="157"/>
      <c r="G125" s="166"/>
      <c r="H125" s="99"/>
      <c r="I125" s="99"/>
      <c r="J125" s="99"/>
      <c r="K125" s="99"/>
      <c r="L125" s="99"/>
      <c r="M125" s="99"/>
      <c r="N125" s="99"/>
      <c r="O125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942-15E9-084A-9037-102332C5B852}">
  <dimension ref="B2:X151"/>
  <sheetViews>
    <sheetView workbookViewId="0">
      <selection activeCell="G12" sqref="G12"/>
    </sheetView>
  </sheetViews>
  <sheetFormatPr baseColWidth="10" defaultRowHeight="16" x14ac:dyDescent="0.2"/>
  <cols>
    <col min="2" max="2" width="11.83203125" customWidth="1"/>
    <col min="3" max="3" width="21.5" customWidth="1"/>
    <col min="4" max="4" width="16.83203125" customWidth="1"/>
    <col min="5" max="5" width="13.6640625" bestFit="1" customWidth="1"/>
  </cols>
  <sheetData>
    <row r="2" spans="2:19" x14ac:dyDescent="0.2">
      <c r="B2" s="89" t="s">
        <v>95</v>
      </c>
      <c r="C2" s="89"/>
      <c r="D2" s="89">
        <v>6</v>
      </c>
      <c r="E2" s="87"/>
      <c r="F2" s="87"/>
      <c r="G2" s="87"/>
      <c r="H2" s="87"/>
      <c r="I2" s="87"/>
    </row>
    <row r="3" spans="2:19" x14ac:dyDescent="0.2">
      <c r="B3" s="87" t="s">
        <v>82</v>
      </c>
      <c r="C3" s="87"/>
      <c r="D3" s="87" t="s">
        <v>73</v>
      </c>
      <c r="E3" s="87"/>
      <c r="F3" s="87"/>
      <c r="G3" s="87"/>
      <c r="H3" s="87"/>
      <c r="I3" s="87"/>
    </row>
    <row r="4" spans="2:19" x14ac:dyDescent="0.2">
      <c r="B4" s="87"/>
      <c r="C4" s="87"/>
      <c r="D4" s="87" t="s">
        <v>160</v>
      </c>
      <c r="E4" s="87"/>
      <c r="F4" s="87"/>
      <c r="G4" s="87"/>
      <c r="H4" s="87"/>
      <c r="I4" s="87"/>
    </row>
    <row r="5" spans="2:19" x14ac:dyDescent="0.2">
      <c r="B5" s="87"/>
      <c r="C5" s="87"/>
      <c r="D5" s="87"/>
      <c r="E5" s="87"/>
      <c r="F5" s="87"/>
      <c r="G5" s="87"/>
      <c r="H5" s="87"/>
      <c r="I5" s="87"/>
    </row>
    <row r="6" spans="2:19" x14ac:dyDescent="0.2">
      <c r="B6" s="87" t="s">
        <v>161</v>
      </c>
      <c r="C6" s="87"/>
      <c r="D6" s="87">
        <v>-5</v>
      </c>
      <c r="E6" s="87">
        <v>0</v>
      </c>
      <c r="F6" s="87">
        <v>10</v>
      </c>
      <c r="G6" s="87">
        <v>20</v>
      </c>
      <c r="H6" s="87">
        <v>30</v>
      </c>
      <c r="I6" s="87">
        <v>40</v>
      </c>
    </row>
    <row r="8" spans="2:19" ht="17" thickBot="1" x14ac:dyDescent="0.25"/>
    <row r="9" spans="2:19" ht="17" thickBot="1" x14ac:dyDescent="0.25">
      <c r="B9" s="87" t="s">
        <v>52</v>
      </c>
      <c r="C9" s="88" t="s">
        <v>96</v>
      </c>
      <c r="D9" s="87" t="s">
        <v>97</v>
      </c>
      <c r="L9" s="72" t="s">
        <v>86</v>
      </c>
      <c r="M9" s="73" t="s">
        <v>88</v>
      </c>
      <c r="N9" s="73"/>
      <c r="O9" s="73"/>
      <c r="P9" s="73"/>
      <c r="Q9" s="73"/>
      <c r="R9" s="73"/>
      <c r="S9" s="74"/>
    </row>
    <row r="10" spans="2:19" ht="17" thickBot="1" x14ac:dyDescent="0.25">
      <c r="B10" s="56" t="s">
        <v>95</v>
      </c>
      <c r="C10" s="170" t="s">
        <v>162</v>
      </c>
      <c r="D10" s="170" t="s">
        <v>43</v>
      </c>
      <c r="E10" s="171" t="s">
        <v>42</v>
      </c>
      <c r="F10" s="180"/>
      <c r="G10" s="190" t="s">
        <v>166</v>
      </c>
      <c r="H10" s="191"/>
      <c r="L10" s="196"/>
      <c r="M10" s="75" t="s">
        <v>167</v>
      </c>
      <c r="N10" s="75"/>
      <c r="O10" s="75"/>
      <c r="P10" s="75"/>
      <c r="Q10" s="75"/>
      <c r="R10" s="75"/>
      <c r="S10" s="77"/>
    </row>
    <row r="11" spans="2:19" x14ac:dyDescent="0.2">
      <c r="B11" s="167">
        <v>1</v>
      </c>
      <c r="C11" s="177">
        <v>-5.0167999999999999</v>
      </c>
      <c r="D11" s="173">
        <v>-5.0096773752999999</v>
      </c>
      <c r="E11" s="174">
        <v>-5.0100229199999999</v>
      </c>
      <c r="G11" s="195">
        <f>MAX(C19,C31,C43,C55,C67,C79,C91,C103,C115,C127,C139,C151)</f>
        <v>1.0099999999999554E-2</v>
      </c>
      <c r="L11" s="198"/>
      <c r="M11" s="75" t="s">
        <v>168</v>
      </c>
      <c r="N11" s="75"/>
      <c r="O11" s="75"/>
      <c r="P11" s="75"/>
      <c r="Q11" s="75"/>
      <c r="R11" s="75"/>
      <c r="S11" s="77"/>
    </row>
    <row r="12" spans="2:19" x14ac:dyDescent="0.2">
      <c r="B12" s="168">
        <v>2</v>
      </c>
      <c r="C12" s="178">
        <v>-5.0185000000000004</v>
      </c>
      <c r="D12" s="40">
        <v>-5.0096768055999998</v>
      </c>
      <c r="E12" s="45">
        <v>-5.0102009699999996</v>
      </c>
      <c r="G12" s="197">
        <f>MAX(C19,C31,C43,C55,C79,C91,C103,C115,C127,C139,C151)</f>
        <v>8.8000000000008072E-3</v>
      </c>
      <c r="L12" s="76"/>
      <c r="M12" s="75"/>
      <c r="N12" s="75"/>
      <c r="O12" s="75"/>
      <c r="P12" s="75"/>
      <c r="Q12" s="75"/>
      <c r="R12" s="75"/>
      <c r="S12" s="77"/>
    </row>
    <row r="13" spans="2:19" x14ac:dyDescent="0.2">
      <c r="B13" s="168">
        <v>3</v>
      </c>
      <c r="C13" s="178">
        <v>-5.0183999999999997</v>
      </c>
      <c r="D13" s="40">
        <v>-5.0096773752999999</v>
      </c>
      <c r="E13" s="45">
        <v>-5.0104235299999997</v>
      </c>
      <c r="L13" s="76"/>
      <c r="M13" s="75"/>
      <c r="N13" s="75"/>
      <c r="O13" s="75"/>
      <c r="P13" s="75"/>
      <c r="Q13" s="75"/>
      <c r="R13" s="75"/>
      <c r="S13" s="77"/>
    </row>
    <row r="14" spans="2:19" x14ac:dyDescent="0.2">
      <c r="B14" s="168">
        <v>4</v>
      </c>
      <c r="C14" s="178">
        <v>-5.0197000000000003</v>
      </c>
      <c r="D14" s="40">
        <v>-5.0096768055999998</v>
      </c>
      <c r="E14" s="45">
        <v>-5.0109131500000004</v>
      </c>
      <c r="L14" s="76"/>
      <c r="M14" s="75"/>
      <c r="N14" s="75"/>
      <c r="O14" s="75"/>
      <c r="P14" s="75"/>
      <c r="Q14" s="75"/>
      <c r="R14" s="75"/>
      <c r="S14" s="77"/>
    </row>
    <row r="15" spans="2:19" x14ac:dyDescent="0.2">
      <c r="B15" s="168">
        <v>5</v>
      </c>
      <c r="C15" s="178">
        <v>-5.0195999999999996</v>
      </c>
      <c r="D15" s="40">
        <v>-5.0096773752999999</v>
      </c>
      <c r="E15" s="45">
        <v>-5.01055706</v>
      </c>
      <c r="L15" s="76"/>
      <c r="M15" s="75"/>
      <c r="N15" s="75"/>
      <c r="O15" s="75"/>
      <c r="P15" s="75"/>
      <c r="Q15" s="75"/>
      <c r="R15" s="75"/>
      <c r="S15" s="77"/>
    </row>
    <row r="16" spans="2:19" ht="17" thickBot="1" x14ac:dyDescent="0.25">
      <c r="B16" s="169">
        <v>6</v>
      </c>
      <c r="C16" s="182">
        <v>-5.0195999999999996</v>
      </c>
      <c r="D16" s="183">
        <v>-5.0096773752999999</v>
      </c>
      <c r="E16" s="184">
        <v>-5.0107796200000001</v>
      </c>
      <c r="L16" s="76"/>
      <c r="M16" s="75"/>
      <c r="N16" s="75"/>
      <c r="O16" s="75"/>
      <c r="P16" s="75"/>
      <c r="Q16" s="75"/>
      <c r="R16" s="75"/>
      <c r="S16" s="77"/>
    </row>
    <row r="17" spans="2:19" x14ac:dyDescent="0.2">
      <c r="B17" s="181" t="s">
        <v>163</v>
      </c>
      <c r="C17" s="185">
        <f>MAX(C11:C16)-MIN(C11:C16)</f>
        <v>2.9000000000003467E-3</v>
      </c>
      <c r="D17" s="186">
        <f>MAX(D11:D16)-MIN(D11:D16)</f>
        <v>5.6970000006373311E-7</v>
      </c>
      <c r="E17" s="187">
        <f>MAX(E11:E16)-MIN(E11:E16)</f>
        <v>8.9023000000043595E-4</v>
      </c>
      <c r="L17" s="76"/>
      <c r="M17" s="75"/>
      <c r="N17" s="75"/>
      <c r="O17" s="75"/>
      <c r="P17" s="75"/>
      <c r="Q17" s="75"/>
      <c r="R17" s="75"/>
      <c r="S17" s="77"/>
    </row>
    <row r="18" spans="2:19" x14ac:dyDescent="0.2">
      <c r="B18" s="168" t="s">
        <v>165</v>
      </c>
      <c r="C18" s="188">
        <f>STDEV(C11:C16)</f>
        <v>1.1254628677422305E-3</v>
      </c>
      <c r="D18" s="40">
        <f>STDEV(D11:D16)</f>
        <v>2.9419181501082702E-7</v>
      </c>
      <c r="E18" s="45">
        <f>STDEV(E11:E16)</f>
        <v>3.3859959980799518E-4</v>
      </c>
      <c r="L18" s="76"/>
      <c r="M18" s="75"/>
      <c r="N18" s="75"/>
      <c r="O18" s="75"/>
      <c r="P18" s="75"/>
      <c r="Q18" s="75"/>
      <c r="R18" s="75"/>
      <c r="S18" s="77"/>
    </row>
    <row r="19" spans="2:19" ht="17" thickBot="1" x14ac:dyDescent="0.25">
      <c r="B19" s="169" t="s">
        <v>164</v>
      </c>
      <c r="C19" s="189">
        <f>MAX(C17:E17)</f>
        <v>2.9000000000003467E-3</v>
      </c>
      <c r="D19" s="44"/>
      <c r="E19" s="42"/>
      <c r="L19" s="76"/>
      <c r="M19" s="75"/>
      <c r="N19" s="75"/>
      <c r="O19" s="75"/>
      <c r="P19" s="75"/>
      <c r="Q19" s="75"/>
      <c r="R19" s="75"/>
      <c r="S19" s="77"/>
    </row>
    <row r="20" spans="2:19" x14ac:dyDescent="0.2">
      <c r="L20" s="76"/>
      <c r="M20" s="75"/>
      <c r="N20" s="75"/>
      <c r="O20" s="75"/>
      <c r="P20" s="75"/>
      <c r="Q20" s="75"/>
      <c r="R20" s="75"/>
      <c r="S20" s="77"/>
    </row>
    <row r="21" spans="2:19" ht="17" thickBot="1" x14ac:dyDescent="0.25">
      <c r="B21" s="87" t="s">
        <v>52</v>
      </c>
      <c r="C21" s="88" t="s">
        <v>96</v>
      </c>
      <c r="D21" s="87" t="s">
        <v>98</v>
      </c>
      <c r="L21" s="76"/>
      <c r="M21" s="75"/>
      <c r="N21" s="75"/>
      <c r="O21" s="75"/>
      <c r="P21" s="75"/>
      <c r="Q21" s="75"/>
      <c r="R21" s="75"/>
      <c r="S21" s="77"/>
    </row>
    <row r="22" spans="2:19" ht="17" thickBot="1" x14ac:dyDescent="0.25">
      <c r="B22" s="56" t="s">
        <v>95</v>
      </c>
      <c r="C22" s="170" t="s">
        <v>162</v>
      </c>
      <c r="D22" s="170" t="s">
        <v>43</v>
      </c>
      <c r="E22" s="171" t="s">
        <v>42</v>
      </c>
      <c r="L22" s="76"/>
      <c r="M22" s="75"/>
      <c r="N22" s="75"/>
      <c r="O22" s="75"/>
      <c r="P22" s="75"/>
      <c r="Q22" s="75"/>
      <c r="R22" s="75"/>
      <c r="S22" s="77"/>
    </row>
    <row r="23" spans="2:19" ht="17" thickBot="1" x14ac:dyDescent="0.25">
      <c r="B23" s="167">
        <v>1</v>
      </c>
      <c r="C23" s="177">
        <v>-5.0072999999999999</v>
      </c>
      <c r="D23" s="173">
        <v>-5.0096699600000001</v>
      </c>
      <c r="E23" s="174">
        <v>-4.9966695000000003</v>
      </c>
      <c r="L23" s="78"/>
      <c r="M23" s="79"/>
      <c r="N23" s="79"/>
      <c r="O23" s="79"/>
      <c r="P23" s="79"/>
      <c r="Q23" s="79"/>
      <c r="R23" s="79"/>
      <c r="S23" s="80"/>
    </row>
    <row r="24" spans="2:19" x14ac:dyDescent="0.2">
      <c r="B24" s="168">
        <v>2</v>
      </c>
      <c r="C24" s="178">
        <v>-5.0064000000000002</v>
      </c>
      <c r="D24" s="40">
        <v>-5.0096699600000001</v>
      </c>
      <c r="E24" s="45">
        <v>-4.9970701100000001</v>
      </c>
    </row>
    <row r="25" spans="2:19" x14ac:dyDescent="0.2">
      <c r="B25" s="168">
        <v>3</v>
      </c>
      <c r="C25" s="178">
        <v>-5.0065</v>
      </c>
      <c r="D25" s="40">
        <v>-5.0096699600000001</v>
      </c>
      <c r="E25" s="45">
        <v>-4.99684755</v>
      </c>
    </row>
    <row r="26" spans="2:19" x14ac:dyDescent="0.2">
      <c r="B26" s="168">
        <v>4</v>
      </c>
      <c r="C26" s="178">
        <v>-5.0060000000000002</v>
      </c>
      <c r="D26" s="40">
        <v>-5.0096699600000001</v>
      </c>
      <c r="E26" s="45">
        <v>-4.9967140099999998</v>
      </c>
    </row>
    <row r="27" spans="2:19" x14ac:dyDescent="0.2">
      <c r="B27" s="168">
        <v>5</v>
      </c>
      <c r="C27" s="178">
        <v>-5.0061999999999998</v>
      </c>
      <c r="D27" s="40">
        <v>-5.0096699600000001</v>
      </c>
      <c r="E27" s="45">
        <v>-4.99653597</v>
      </c>
    </row>
    <row r="28" spans="2:19" ht="17" thickBot="1" x14ac:dyDescent="0.25">
      <c r="B28" s="169">
        <v>6</v>
      </c>
      <c r="C28" s="179">
        <v>-5.0044000000000004</v>
      </c>
      <c r="D28" s="44">
        <v>-5.0096699600000001</v>
      </c>
      <c r="E28" s="42">
        <v>-4.9964914599999997</v>
      </c>
    </row>
    <row r="29" spans="2:19" x14ac:dyDescent="0.2">
      <c r="B29" s="181" t="s">
        <v>163</v>
      </c>
      <c r="C29" s="185">
        <f>MAX(C23:C28)-MIN(C23:C28)</f>
        <v>2.8999999999994586E-3</v>
      </c>
      <c r="D29" s="186">
        <f>MAX(D23:D28)-MIN(D23:D28)</f>
        <v>0</v>
      </c>
      <c r="E29" s="187">
        <f>MAX(E23:E28)-MIN(E23:E28)</f>
        <v>5.7865000000045796E-4</v>
      </c>
    </row>
    <row r="30" spans="2:19" x14ac:dyDescent="0.2">
      <c r="B30" s="168" t="s">
        <v>165</v>
      </c>
      <c r="C30" s="188">
        <f>STDEV(C23:C28)</f>
        <v>9.584710046038515E-4</v>
      </c>
      <c r="D30" s="40">
        <f>STDEV(D23:D28)</f>
        <v>0</v>
      </c>
      <c r="E30" s="45">
        <f>STDEV(E23:E28)</f>
        <v>2.1331544272908644E-4</v>
      </c>
    </row>
    <row r="31" spans="2:19" ht="17" thickBot="1" x14ac:dyDescent="0.25">
      <c r="B31" s="169" t="s">
        <v>164</v>
      </c>
      <c r="C31" s="189">
        <f>MAX(C29:E29)</f>
        <v>2.8999999999994586E-3</v>
      </c>
      <c r="D31" s="44"/>
      <c r="E31" s="42"/>
    </row>
    <row r="33" spans="2:10" ht="17" thickBot="1" x14ac:dyDescent="0.25">
      <c r="B33" s="87" t="s">
        <v>52</v>
      </c>
      <c r="C33" s="88" t="s">
        <v>99</v>
      </c>
      <c r="D33" s="87" t="s">
        <v>97</v>
      </c>
      <c r="J33" s="87"/>
    </row>
    <row r="34" spans="2:10" ht="17" thickBot="1" x14ac:dyDescent="0.25">
      <c r="B34" s="56" t="s">
        <v>95</v>
      </c>
      <c r="C34" s="170" t="s">
        <v>162</v>
      </c>
      <c r="D34" s="170" t="s">
        <v>43</v>
      </c>
      <c r="E34" s="171" t="s">
        <v>42</v>
      </c>
      <c r="J34" s="88"/>
    </row>
    <row r="35" spans="2:10" x14ac:dyDescent="0.2">
      <c r="B35" s="167">
        <v>1</v>
      </c>
      <c r="C35" s="172">
        <v>1.7299999999999999E-2</v>
      </c>
      <c r="D35" s="173">
        <v>-8.1487286000000003E-3</v>
      </c>
      <c r="E35" s="174">
        <v>-1.00126533E-2</v>
      </c>
      <c r="J35" s="87"/>
    </row>
    <row r="36" spans="2:10" x14ac:dyDescent="0.2">
      <c r="B36" s="168">
        <v>2</v>
      </c>
      <c r="C36" s="175">
        <v>1.7100000000000001E-2</v>
      </c>
      <c r="D36" s="40">
        <v>-8.1492985000000007E-3</v>
      </c>
      <c r="E36" s="45">
        <v>-1.03242331E-2</v>
      </c>
      <c r="J36" s="87"/>
    </row>
    <row r="37" spans="2:10" x14ac:dyDescent="0.2">
      <c r="B37" s="168">
        <v>3</v>
      </c>
      <c r="C37" s="175">
        <v>1.7299999999999999E-2</v>
      </c>
      <c r="D37" s="40">
        <v>-8.1492985000000007E-3</v>
      </c>
      <c r="E37" s="45">
        <v>-1.01906989E-2</v>
      </c>
      <c r="J37" s="87"/>
    </row>
    <row r="38" spans="2:10" x14ac:dyDescent="0.2">
      <c r="B38" s="168">
        <v>4</v>
      </c>
      <c r="C38" s="175">
        <v>1.66E-2</v>
      </c>
      <c r="D38" s="40">
        <v>-8.1492985000000007E-3</v>
      </c>
      <c r="E38" s="45">
        <v>-1.06803243E-2</v>
      </c>
      <c r="J38" s="87"/>
    </row>
    <row r="39" spans="2:10" x14ac:dyDescent="0.2">
      <c r="B39" s="168">
        <v>5</v>
      </c>
      <c r="C39" s="175">
        <v>1.6400000000000001E-2</v>
      </c>
      <c r="D39" s="40">
        <v>-8.1492985000000007E-3</v>
      </c>
      <c r="E39" s="45">
        <v>-1.0502278699999999E-2</v>
      </c>
      <c r="J39" s="87"/>
    </row>
    <row r="40" spans="2:10" ht="17" thickBot="1" x14ac:dyDescent="0.25">
      <c r="B40" s="169">
        <v>6</v>
      </c>
      <c r="C40" s="176">
        <v>1.7000000000000001E-2</v>
      </c>
      <c r="D40" s="44">
        <v>-8.1487286000000003E-3</v>
      </c>
      <c r="E40" s="42">
        <v>-1.08583699E-2</v>
      </c>
    </row>
    <row r="41" spans="2:10" x14ac:dyDescent="0.2">
      <c r="B41" s="181" t="s">
        <v>163</v>
      </c>
      <c r="C41" s="185">
        <f>MAX(C35:C40)-MIN(C35:C40)</f>
        <v>8.9999999999999802E-4</v>
      </c>
      <c r="D41" s="186">
        <f>MAX(D35:D40)-MIN(D35:D40)</f>
        <v>5.6990000000048391E-7</v>
      </c>
      <c r="E41" s="187">
        <f>MAX(E35:E40)-MIN(E35:E40)</f>
        <v>8.4571659999999917E-4</v>
      </c>
    </row>
    <row r="42" spans="2:10" x14ac:dyDescent="0.2">
      <c r="B42" s="168" t="s">
        <v>165</v>
      </c>
      <c r="C42" s="188">
        <f>STDEV(C35:C40)</f>
        <v>3.7282703764614445E-4</v>
      </c>
      <c r="D42" s="40">
        <f>STDEV(D35:D40)</f>
        <v>2.9429509453406415E-7</v>
      </c>
      <c r="E42" s="45">
        <f>STDEV(E35:E40)</f>
        <v>3.1432319015201309E-4</v>
      </c>
    </row>
    <row r="43" spans="2:10" ht="17" thickBot="1" x14ac:dyDescent="0.25">
      <c r="B43" s="169" t="s">
        <v>164</v>
      </c>
      <c r="C43" s="189">
        <f>MAX(C41:E41)</f>
        <v>8.9999999999999802E-4</v>
      </c>
      <c r="D43" s="44"/>
      <c r="E43" s="42"/>
    </row>
    <row r="45" spans="2:10" ht="17" thickBot="1" x14ac:dyDescent="0.25">
      <c r="B45" s="87" t="s">
        <v>52</v>
      </c>
      <c r="C45" s="88" t="s">
        <v>99</v>
      </c>
      <c r="D45" s="87" t="s">
        <v>98</v>
      </c>
    </row>
    <row r="46" spans="2:10" ht="17" thickBot="1" x14ac:dyDescent="0.25">
      <c r="B46" s="56" t="s">
        <v>95</v>
      </c>
      <c r="C46" s="170" t="s">
        <v>162</v>
      </c>
      <c r="D46" s="170" t="s">
        <v>43</v>
      </c>
      <c r="E46" s="171" t="s">
        <v>42</v>
      </c>
    </row>
    <row r="47" spans="2:10" x14ac:dyDescent="0.2">
      <c r="B47" s="167">
        <v>1</v>
      </c>
      <c r="C47" s="172">
        <v>5.9999999999999995E-4</v>
      </c>
      <c r="D47" s="173">
        <v>-8.141321E-3</v>
      </c>
      <c r="E47" s="174">
        <v>7.0797249199999997E-3</v>
      </c>
    </row>
    <row r="48" spans="2:10" x14ac:dyDescent="0.2">
      <c r="B48" s="168">
        <v>2</v>
      </c>
      <c r="C48" s="175">
        <v>1.5E-3</v>
      </c>
      <c r="D48" s="40">
        <v>-8.1418900000000006E-3</v>
      </c>
      <c r="E48" s="45">
        <v>5.8779170699999996E-3</v>
      </c>
    </row>
    <row r="49" spans="2:24" x14ac:dyDescent="0.2">
      <c r="B49" s="168">
        <v>3</v>
      </c>
      <c r="C49" s="175">
        <v>1.1000000000000001E-3</v>
      </c>
      <c r="D49" s="40">
        <v>-8.141321E-3</v>
      </c>
      <c r="E49" s="45">
        <v>6.3675424900000001E-3</v>
      </c>
    </row>
    <row r="50" spans="2:24" x14ac:dyDescent="0.2">
      <c r="B50" s="168">
        <v>4</v>
      </c>
      <c r="C50" s="175">
        <v>1E-4</v>
      </c>
      <c r="D50" s="40">
        <v>-8.1418900000000006E-3</v>
      </c>
      <c r="E50" s="45">
        <v>6.4120538899999999E-3</v>
      </c>
    </row>
    <row r="51" spans="2:24" x14ac:dyDescent="0.2">
      <c r="B51" s="168">
        <v>5</v>
      </c>
      <c r="C51" s="175">
        <v>2.0000000000000001E-4</v>
      </c>
      <c r="D51" s="40">
        <v>-8.1418900000000006E-3</v>
      </c>
      <c r="E51" s="45">
        <v>6.5900995E-3</v>
      </c>
    </row>
    <row r="52" spans="2:24" ht="17" thickBot="1" x14ac:dyDescent="0.25">
      <c r="B52" s="169">
        <v>6</v>
      </c>
      <c r="C52" s="176">
        <v>1E-3</v>
      </c>
      <c r="D52" s="44">
        <v>-8.141321E-3</v>
      </c>
      <c r="E52" s="42">
        <v>6.7681451100000001E-3</v>
      </c>
    </row>
    <row r="53" spans="2:24" x14ac:dyDescent="0.2">
      <c r="B53" s="181" t="s">
        <v>163</v>
      </c>
      <c r="C53" s="185">
        <f>MAX(C47:C52)-MIN(C47:C52)</f>
        <v>1.4E-3</v>
      </c>
      <c r="D53" s="186">
        <f>MAX(D47:D52)-MIN(D47:D52)</f>
        <v>5.6900000000061068E-7</v>
      </c>
      <c r="E53" s="187">
        <f>MAX(E47:E52)-MIN(E47:E52)</f>
        <v>1.2018078500000001E-3</v>
      </c>
    </row>
    <row r="54" spans="2:24" x14ac:dyDescent="0.2">
      <c r="B54" s="168" t="s">
        <v>165</v>
      </c>
      <c r="C54" s="188">
        <f>STDEV(C47:C52)</f>
        <v>5.4680892457969262E-4</v>
      </c>
      <c r="D54" s="40">
        <f>STDEV(D47:D52)</f>
        <v>3.1165413522077398E-7</v>
      </c>
      <c r="E54" s="45">
        <f>STDEV(E47:E52)</f>
        <v>4.0665658359148019E-4</v>
      </c>
    </row>
    <row r="55" spans="2:24" ht="17" thickBot="1" x14ac:dyDescent="0.25">
      <c r="B55" s="169" t="s">
        <v>164</v>
      </c>
      <c r="C55" s="189">
        <f>MAX(C53:E53)</f>
        <v>1.4E-3</v>
      </c>
      <c r="D55" s="44"/>
      <c r="E55" s="42"/>
    </row>
    <row r="57" spans="2:24" ht="17" thickBot="1" x14ac:dyDescent="0.25">
      <c r="B57" s="87" t="s">
        <v>52</v>
      </c>
      <c r="C57" s="88" t="s">
        <v>100</v>
      </c>
      <c r="D57" s="87" t="s">
        <v>97</v>
      </c>
    </row>
    <row r="58" spans="2:24" ht="17" thickBot="1" x14ac:dyDescent="0.25">
      <c r="B58" s="56" t="s">
        <v>95</v>
      </c>
      <c r="C58" s="170" t="s">
        <v>162</v>
      </c>
      <c r="D58" s="170" t="s">
        <v>43</v>
      </c>
      <c r="E58" s="171" t="s">
        <v>42</v>
      </c>
      <c r="I58" s="87"/>
      <c r="Q58" s="89"/>
      <c r="V58" s="86"/>
      <c r="W58" s="86"/>
      <c r="X58" s="86"/>
    </row>
    <row r="59" spans="2:24" x14ac:dyDescent="0.2">
      <c r="B59" s="167">
        <v>1</v>
      </c>
      <c r="C59" s="172">
        <v>9.9903999999999993</v>
      </c>
      <c r="D59" s="173">
        <v>9.9949074249999992</v>
      </c>
      <c r="E59" s="174">
        <v>9.9993552900000005</v>
      </c>
      <c r="I59" s="88"/>
      <c r="Q59" s="89"/>
      <c r="V59" s="86"/>
      <c r="W59" s="86"/>
      <c r="X59" s="86"/>
    </row>
    <row r="60" spans="2:24" x14ac:dyDescent="0.2">
      <c r="B60" s="168">
        <v>2</v>
      </c>
      <c r="C60" s="192">
        <v>9.99</v>
      </c>
      <c r="D60" s="193">
        <v>9.9949074249999992</v>
      </c>
      <c r="E60" s="194">
        <v>9.9990437100000005</v>
      </c>
      <c r="I60" s="87"/>
      <c r="Q60" s="89"/>
      <c r="V60" s="86"/>
      <c r="W60" s="86"/>
      <c r="X60" s="86"/>
    </row>
    <row r="61" spans="2:24" x14ac:dyDescent="0.2">
      <c r="B61" s="168">
        <v>3</v>
      </c>
      <c r="C61" s="175">
        <v>9.9895999999999994</v>
      </c>
      <c r="D61" s="40">
        <v>9.9949074249999992</v>
      </c>
      <c r="E61" s="45">
        <v>9.9988211499999995</v>
      </c>
      <c r="I61" s="87"/>
      <c r="Q61" s="89"/>
      <c r="V61" s="86"/>
      <c r="W61" s="86"/>
      <c r="X61" s="86"/>
    </row>
    <row r="62" spans="2:24" x14ac:dyDescent="0.2">
      <c r="B62" s="168">
        <v>4</v>
      </c>
      <c r="C62" s="175">
        <v>9.9986999999999995</v>
      </c>
      <c r="D62" s="40">
        <v>9.9949074249999992</v>
      </c>
      <c r="E62" s="45">
        <v>9.9985095699999995</v>
      </c>
      <c r="I62" s="87"/>
      <c r="Q62" s="89"/>
      <c r="V62" s="86"/>
      <c r="W62" s="86"/>
      <c r="X62" s="86"/>
    </row>
    <row r="63" spans="2:24" x14ac:dyDescent="0.2">
      <c r="B63" s="168">
        <v>5</v>
      </c>
      <c r="C63" s="175">
        <v>9.9890000000000008</v>
      </c>
      <c r="D63" s="40">
        <v>9.9949079919999999</v>
      </c>
      <c r="E63" s="45">
        <v>9.9984650599999991</v>
      </c>
      <c r="I63" s="87"/>
      <c r="Q63" s="89"/>
      <c r="V63" s="86"/>
      <c r="W63" s="86"/>
      <c r="X63" s="86"/>
    </row>
    <row r="64" spans="2:24" ht="17" thickBot="1" x14ac:dyDescent="0.25">
      <c r="B64" s="169">
        <v>6</v>
      </c>
      <c r="C64" s="176">
        <v>9.9885999999999999</v>
      </c>
      <c r="D64" s="44">
        <v>9.9949074249999992</v>
      </c>
      <c r="E64" s="42">
        <v>9.9982870100000003</v>
      </c>
      <c r="I64" s="87"/>
      <c r="Q64" s="89"/>
      <c r="V64" s="86"/>
      <c r="W64" s="86"/>
      <c r="X64" s="86"/>
    </row>
    <row r="65" spans="2:17" x14ac:dyDescent="0.2">
      <c r="B65" s="181" t="s">
        <v>163</v>
      </c>
      <c r="C65" s="185">
        <f>MAX(C59:C64)-MIN(C59:C64)</f>
        <v>1.0099999999999554E-2</v>
      </c>
      <c r="D65" s="186">
        <f>MAX(D59:D64)-MIN(D59:D64)</f>
        <v>5.6700000072851253E-7</v>
      </c>
      <c r="E65" s="187">
        <f>MAX(E59:E64)-MIN(E59:E64)</f>
        <v>1.0682800000001436E-3</v>
      </c>
    </row>
    <row r="66" spans="2:17" x14ac:dyDescent="0.2">
      <c r="B66" s="168" t="s">
        <v>165</v>
      </c>
      <c r="C66" s="188">
        <f>STDEV(C59:C64)</f>
        <v>3.8040767605291969E-3</v>
      </c>
      <c r="D66" s="40">
        <f>STDEV(D59:D64)</f>
        <v>2.3147678099042435E-7</v>
      </c>
      <c r="E66" s="45">
        <f>STDEV(E59:E64)</f>
        <v>4.0274203454598444E-4</v>
      </c>
    </row>
    <row r="67" spans="2:17" ht="17" thickBot="1" x14ac:dyDescent="0.25">
      <c r="B67" s="169" t="s">
        <v>164</v>
      </c>
      <c r="C67" s="189">
        <f>MAX(C65:E65)</f>
        <v>1.0099999999999554E-2</v>
      </c>
      <c r="D67" s="44"/>
      <c r="E67" s="42"/>
    </row>
    <row r="69" spans="2:17" ht="17" thickBot="1" x14ac:dyDescent="0.25">
      <c r="B69" s="87" t="s">
        <v>52</v>
      </c>
      <c r="C69" s="88" t="s">
        <v>100</v>
      </c>
      <c r="D69" s="87" t="s">
        <v>98</v>
      </c>
    </row>
    <row r="70" spans="2:17" ht="17" thickBot="1" x14ac:dyDescent="0.25">
      <c r="B70" s="56" t="s">
        <v>95</v>
      </c>
      <c r="C70" s="170" t="s">
        <v>162</v>
      </c>
      <c r="D70" s="170" t="s">
        <v>43</v>
      </c>
      <c r="E70" s="171" t="s">
        <v>42</v>
      </c>
    </row>
    <row r="71" spans="2:17" x14ac:dyDescent="0.2">
      <c r="B71" s="167">
        <v>1</v>
      </c>
      <c r="C71" s="172">
        <v>10.0046</v>
      </c>
      <c r="D71" s="173">
        <v>9.9949148319999992</v>
      </c>
      <c r="E71" s="174">
        <v>10.01524586</v>
      </c>
    </row>
    <row r="72" spans="2:17" x14ac:dyDescent="0.2">
      <c r="B72" s="168">
        <v>2</v>
      </c>
      <c r="C72" s="175">
        <v>10.0047</v>
      </c>
      <c r="D72" s="40">
        <v>9.9949148319999992</v>
      </c>
      <c r="E72" s="45">
        <v>10.014355630000001</v>
      </c>
    </row>
    <row r="73" spans="2:17" x14ac:dyDescent="0.2">
      <c r="B73" s="168">
        <v>3</v>
      </c>
      <c r="C73" s="175">
        <v>10.005100000000001</v>
      </c>
      <c r="D73" s="40">
        <v>9.9949148319999992</v>
      </c>
      <c r="E73" s="45">
        <v>10.014667210000001</v>
      </c>
    </row>
    <row r="74" spans="2:17" x14ac:dyDescent="0.2">
      <c r="B74" s="168">
        <v>4</v>
      </c>
      <c r="C74" s="175">
        <v>10.0046</v>
      </c>
      <c r="D74" s="40">
        <v>9.9949148319999992</v>
      </c>
      <c r="E74" s="45">
        <v>10.01484526</v>
      </c>
    </row>
    <row r="75" spans="2:17" x14ac:dyDescent="0.2">
      <c r="B75" s="168">
        <v>5</v>
      </c>
      <c r="C75" s="175">
        <v>10.004799999999999</v>
      </c>
      <c r="D75" s="40">
        <v>9.9949142650000002</v>
      </c>
      <c r="E75" s="45">
        <v>10.015023299999999</v>
      </c>
    </row>
    <row r="76" spans="2:17" ht="17" thickBot="1" x14ac:dyDescent="0.25">
      <c r="B76" s="169">
        <v>6</v>
      </c>
      <c r="C76" s="176">
        <v>10.0054</v>
      </c>
      <c r="D76" s="44">
        <v>9.9949148319999992</v>
      </c>
      <c r="E76" s="42">
        <v>10.01520135</v>
      </c>
    </row>
    <row r="77" spans="2:17" x14ac:dyDescent="0.2">
      <c r="B77" s="181" t="s">
        <v>163</v>
      </c>
      <c r="C77" s="185">
        <f>MAX(C71:C76)-MIN(C71:C76)</f>
        <v>7.9999999999991189E-4</v>
      </c>
      <c r="D77" s="186">
        <f>MAX(D71:D76)-MIN(D71:D76)</f>
        <v>5.6699999895215569E-7</v>
      </c>
      <c r="E77" s="187">
        <f>MAX(E71:E76)-MIN(E71:E76)</f>
        <v>8.9022999999954777E-4</v>
      </c>
      <c r="Q77" s="89"/>
    </row>
    <row r="78" spans="2:17" x14ac:dyDescent="0.2">
      <c r="B78" s="168" t="s">
        <v>165</v>
      </c>
      <c r="C78" s="188">
        <f>STDEV(C71:C76)</f>
        <v>3.2041639575204774E-4</v>
      </c>
      <c r="D78" s="40">
        <f>STDEV(D71:D76)</f>
        <v>2.3147678026522968E-7</v>
      </c>
      <c r="E78" s="45">
        <f>STDEV(E71:E76)</f>
        <v>3.4015645773150411E-4</v>
      </c>
      <c r="Q78" s="89"/>
    </row>
    <row r="79" spans="2:17" ht="17" thickBot="1" x14ac:dyDescent="0.25">
      <c r="B79" s="169" t="s">
        <v>164</v>
      </c>
      <c r="C79" s="189">
        <f>MAX(C77:E77)</f>
        <v>8.9022999999954777E-4</v>
      </c>
      <c r="D79" s="44"/>
      <c r="E79" s="42"/>
      <c r="Q79" s="89"/>
    </row>
    <row r="80" spans="2:17" x14ac:dyDescent="0.2">
      <c r="Q80" s="89"/>
    </row>
    <row r="81" spans="2:17" ht="17" thickBot="1" x14ac:dyDescent="0.25">
      <c r="B81" s="89" t="s">
        <v>52</v>
      </c>
      <c r="C81" s="89" t="s">
        <v>101</v>
      </c>
      <c r="D81" s="89" t="s">
        <v>97</v>
      </c>
      <c r="Q81" s="89"/>
    </row>
    <row r="82" spans="2:17" ht="17" thickBot="1" x14ac:dyDescent="0.25">
      <c r="B82" s="56" t="s">
        <v>95</v>
      </c>
      <c r="C82" s="170" t="s">
        <v>162</v>
      </c>
      <c r="D82" s="170" t="s">
        <v>43</v>
      </c>
      <c r="E82" s="171" t="s">
        <v>42</v>
      </c>
      <c r="Q82" s="89"/>
    </row>
    <row r="83" spans="2:17" x14ac:dyDescent="0.2">
      <c r="B83" s="167">
        <v>1</v>
      </c>
      <c r="C83" s="172">
        <v>19.9969</v>
      </c>
      <c r="D83" s="173">
        <v>19.997963500000001</v>
      </c>
      <c r="E83" s="174">
        <v>19.999108769999999</v>
      </c>
      <c r="Q83" s="89"/>
    </row>
    <row r="84" spans="2:17" x14ac:dyDescent="0.2">
      <c r="B84" s="168">
        <v>2</v>
      </c>
      <c r="C84" s="175">
        <v>19.9954</v>
      </c>
      <c r="D84" s="40">
        <v>19.997963500000001</v>
      </c>
      <c r="E84" s="45">
        <v>19.998619139999999</v>
      </c>
      <c r="Q84" s="89"/>
    </row>
    <row r="85" spans="2:17" x14ac:dyDescent="0.2">
      <c r="B85" s="168">
        <v>3</v>
      </c>
      <c r="C85" s="175">
        <v>19.994800000000001</v>
      </c>
      <c r="D85" s="40">
        <v>19.997963500000001</v>
      </c>
      <c r="E85" s="45">
        <v>19.998441100000001</v>
      </c>
    </row>
    <row r="86" spans="2:17" x14ac:dyDescent="0.2">
      <c r="B86" s="168">
        <v>4</v>
      </c>
      <c r="C86" s="175">
        <v>19.994800000000001</v>
      </c>
      <c r="D86" s="40">
        <v>19.997963500000001</v>
      </c>
      <c r="E86" s="45">
        <v>19.998263049999998</v>
      </c>
    </row>
    <row r="87" spans="2:17" x14ac:dyDescent="0.2">
      <c r="B87" s="168">
        <v>5</v>
      </c>
      <c r="C87" s="175">
        <v>19.995000000000001</v>
      </c>
      <c r="D87" s="40">
        <v>19.997963500000001</v>
      </c>
      <c r="E87" s="45">
        <v>19.998040499999998</v>
      </c>
    </row>
    <row r="88" spans="2:17" ht="17" thickBot="1" x14ac:dyDescent="0.25">
      <c r="B88" s="169">
        <v>6</v>
      </c>
      <c r="C88" s="176">
        <v>19.994900000000001</v>
      </c>
      <c r="D88" s="44">
        <v>19.997963500000001</v>
      </c>
      <c r="E88" s="42">
        <v>19.997906960000002</v>
      </c>
    </row>
    <row r="89" spans="2:17" x14ac:dyDescent="0.2">
      <c r="B89" s="181" t="s">
        <v>163</v>
      </c>
      <c r="C89" s="185">
        <f>MAX(C83:C88)-MIN(C83:C88)</f>
        <v>2.0999999999986585E-3</v>
      </c>
      <c r="D89" s="186">
        <f>MAX(D83:D88)-MIN(D83:D88)</f>
        <v>0</v>
      </c>
      <c r="E89" s="187">
        <f>MAX(E83:E88)-MIN(E83:E88)</f>
        <v>1.2018099999977494E-3</v>
      </c>
    </row>
    <row r="90" spans="2:17" x14ac:dyDescent="0.2">
      <c r="B90" s="168" t="s">
        <v>165</v>
      </c>
      <c r="C90" s="188">
        <f>STDEV(C83:C88)</f>
        <v>8.148619514980306E-4</v>
      </c>
      <c r="D90" s="40">
        <f>STDEV(D83:D88)</f>
        <v>0</v>
      </c>
      <c r="E90" s="45">
        <f>STDEV(E83:E88)</f>
        <v>4.3429956286692947E-4</v>
      </c>
    </row>
    <row r="91" spans="2:17" ht="17" thickBot="1" x14ac:dyDescent="0.25">
      <c r="B91" s="169" t="s">
        <v>164</v>
      </c>
      <c r="C91" s="189">
        <f>MAX(C89:E89)</f>
        <v>2.0999999999986585E-3</v>
      </c>
      <c r="D91" s="44"/>
      <c r="E91" s="42"/>
    </row>
    <row r="93" spans="2:17" ht="17" thickBot="1" x14ac:dyDescent="0.25">
      <c r="B93" s="89" t="s">
        <v>52</v>
      </c>
      <c r="C93" s="89" t="s">
        <v>101</v>
      </c>
      <c r="D93" s="89" t="s">
        <v>98</v>
      </c>
    </row>
    <row r="94" spans="2:17" ht="17" thickBot="1" x14ac:dyDescent="0.25">
      <c r="B94" s="56" t="s">
        <v>95</v>
      </c>
      <c r="C94" s="170" t="s">
        <v>162</v>
      </c>
      <c r="D94" s="170" t="s">
        <v>43</v>
      </c>
      <c r="E94" s="171" t="s">
        <v>42</v>
      </c>
    </row>
    <row r="95" spans="2:17" x14ac:dyDescent="0.2">
      <c r="B95" s="167">
        <v>1</v>
      </c>
      <c r="C95" s="172">
        <v>20.015999999999998</v>
      </c>
      <c r="D95" s="173">
        <v>19.997970980000002</v>
      </c>
      <c r="E95" s="174">
        <v>20.012996300000001</v>
      </c>
    </row>
    <row r="96" spans="2:17" x14ac:dyDescent="0.2">
      <c r="B96" s="168">
        <v>2</v>
      </c>
      <c r="C96" s="175">
        <v>20.010999999999999</v>
      </c>
      <c r="D96" s="40">
        <v>19.997970980000002</v>
      </c>
      <c r="E96" s="45">
        <v>20.013218800000001</v>
      </c>
    </row>
    <row r="97" spans="2:24" x14ac:dyDescent="0.2">
      <c r="B97" s="168">
        <v>3</v>
      </c>
      <c r="C97" s="175">
        <v>20.011299999999999</v>
      </c>
      <c r="D97" s="40">
        <v>19.997970980000002</v>
      </c>
      <c r="E97" s="45">
        <v>20.0133969</v>
      </c>
    </row>
    <row r="98" spans="2:24" x14ac:dyDescent="0.2">
      <c r="B98" s="168">
        <v>4</v>
      </c>
      <c r="C98" s="175">
        <v>20.011700000000001</v>
      </c>
      <c r="D98" s="40">
        <v>19.997970980000002</v>
      </c>
      <c r="E98" s="45">
        <v>20.013574899999998</v>
      </c>
    </row>
    <row r="99" spans="2:24" x14ac:dyDescent="0.2">
      <c r="B99" s="168">
        <v>5</v>
      </c>
      <c r="C99" s="175">
        <v>20.011399999999998</v>
      </c>
      <c r="D99" s="40">
        <v>19.997970980000002</v>
      </c>
      <c r="E99" s="45">
        <v>20.013753000000001</v>
      </c>
    </row>
    <row r="100" spans="2:24" ht="17" thickBot="1" x14ac:dyDescent="0.25">
      <c r="B100" s="169">
        <v>6</v>
      </c>
      <c r="C100" s="176">
        <v>20.011500000000002</v>
      </c>
      <c r="D100" s="44">
        <v>19.997970980000002</v>
      </c>
      <c r="E100" s="42">
        <v>20.013040799999999</v>
      </c>
    </row>
    <row r="101" spans="2:24" x14ac:dyDescent="0.2">
      <c r="B101" s="181" t="s">
        <v>163</v>
      </c>
      <c r="C101" s="185">
        <f>MAX(C95:C100)-MIN(C95:C100)</f>
        <v>4.9999999999990052E-3</v>
      </c>
      <c r="D101" s="186">
        <f>MAX(D95:D100)-MIN(D95:D100)</f>
        <v>0</v>
      </c>
      <c r="E101" s="187">
        <f>MAX(E95:E100)-MIN(E95:E100)</f>
        <v>7.5670000000016557E-4</v>
      </c>
    </row>
    <row r="102" spans="2:24" x14ac:dyDescent="0.2">
      <c r="B102" s="168" t="s">
        <v>165</v>
      </c>
      <c r="C102" s="188">
        <f>STDEV(C95:C100)</f>
        <v>1.9002631396725085E-3</v>
      </c>
      <c r="D102" s="40">
        <f>STDEV(D95:D100)</f>
        <v>0</v>
      </c>
      <c r="E102" s="45">
        <f>STDEV(E95:E100)</f>
        <v>3.0024600191621165E-4</v>
      </c>
    </row>
    <row r="103" spans="2:24" ht="17" thickBot="1" x14ac:dyDescent="0.25">
      <c r="B103" s="169" t="s">
        <v>164</v>
      </c>
      <c r="C103" s="189">
        <f>MAX(C101:E101)</f>
        <v>4.9999999999990052E-3</v>
      </c>
      <c r="D103" s="44"/>
      <c r="E103" s="42"/>
    </row>
    <row r="105" spans="2:24" ht="17" thickBot="1" x14ac:dyDescent="0.25">
      <c r="B105" s="89" t="s">
        <v>52</v>
      </c>
      <c r="C105" s="89" t="s">
        <v>102</v>
      </c>
      <c r="D105" s="89" t="s">
        <v>97</v>
      </c>
    </row>
    <row r="106" spans="2:24" ht="17" thickBot="1" x14ac:dyDescent="0.25">
      <c r="B106" s="56" t="s">
        <v>95</v>
      </c>
      <c r="C106" s="170" t="s">
        <v>162</v>
      </c>
      <c r="D106" s="170" t="s">
        <v>43</v>
      </c>
      <c r="E106" s="171" t="s">
        <v>42</v>
      </c>
      <c r="F106" s="86"/>
      <c r="G106" s="86"/>
      <c r="H106" s="86"/>
      <c r="I106" s="89"/>
      <c r="Q106" s="89"/>
      <c r="V106" s="86"/>
      <c r="W106" s="86"/>
      <c r="X106" s="86"/>
    </row>
    <row r="107" spans="2:24" x14ac:dyDescent="0.2">
      <c r="B107" s="167">
        <v>1</v>
      </c>
      <c r="C107" s="172">
        <v>29.996400000000001</v>
      </c>
      <c r="D107" s="173">
        <v>30.001020302000001</v>
      </c>
      <c r="E107" s="174">
        <v>29.996236079999999</v>
      </c>
      <c r="F107" s="86"/>
      <c r="G107" s="86"/>
      <c r="H107" s="86"/>
      <c r="I107" s="89"/>
      <c r="Q107" s="89"/>
      <c r="V107" s="86"/>
      <c r="W107" s="86"/>
      <c r="X107" s="86"/>
    </row>
    <row r="108" spans="2:24" x14ac:dyDescent="0.2">
      <c r="B108" s="168">
        <v>2</v>
      </c>
      <c r="C108" s="175">
        <v>29.9968</v>
      </c>
      <c r="D108" s="40">
        <v>30.001019735</v>
      </c>
      <c r="E108" s="45">
        <v>29.99659217</v>
      </c>
      <c r="F108" s="86"/>
      <c r="G108" s="86"/>
      <c r="H108" s="86"/>
      <c r="I108" s="89"/>
      <c r="Q108" s="89"/>
      <c r="V108" s="86"/>
      <c r="W108" s="86"/>
      <c r="X108" s="86"/>
    </row>
    <row r="109" spans="2:24" x14ac:dyDescent="0.2">
      <c r="B109" s="168">
        <v>3</v>
      </c>
      <c r="C109" s="175">
        <v>29.997399999999999</v>
      </c>
      <c r="D109" s="40">
        <v>30.001020302000001</v>
      </c>
      <c r="E109" s="45">
        <v>29.996414130000002</v>
      </c>
      <c r="F109" s="86"/>
      <c r="G109" s="86"/>
      <c r="H109" s="86"/>
      <c r="I109" s="89"/>
      <c r="Q109" s="89"/>
      <c r="V109" s="86"/>
      <c r="W109" s="86"/>
      <c r="X109" s="86"/>
    </row>
    <row r="110" spans="2:24" x14ac:dyDescent="0.2">
      <c r="B110" s="168">
        <v>4</v>
      </c>
      <c r="C110" s="175">
        <v>29.9969</v>
      </c>
      <c r="D110" s="40">
        <v>30.001019735</v>
      </c>
      <c r="E110" s="45">
        <v>29.996236079999999</v>
      </c>
      <c r="F110" s="86"/>
      <c r="G110" s="86"/>
      <c r="H110" s="86"/>
      <c r="I110" s="89"/>
      <c r="Q110" s="89"/>
      <c r="V110" s="86"/>
      <c r="W110" s="86"/>
      <c r="X110" s="86"/>
    </row>
    <row r="111" spans="2:24" x14ac:dyDescent="0.2">
      <c r="B111" s="168">
        <v>5</v>
      </c>
      <c r="C111" s="175">
        <v>29.996300000000002</v>
      </c>
      <c r="D111" s="40">
        <v>30.001019735</v>
      </c>
      <c r="E111" s="45">
        <v>29.99605803</v>
      </c>
      <c r="F111" s="86"/>
      <c r="G111" s="86"/>
      <c r="H111" s="86"/>
      <c r="I111" s="89"/>
      <c r="Q111" s="89"/>
      <c r="V111" s="86"/>
      <c r="W111" s="86"/>
      <c r="X111" s="86"/>
    </row>
    <row r="112" spans="2:24" ht="17" thickBot="1" x14ac:dyDescent="0.25">
      <c r="B112" s="169">
        <v>6</v>
      </c>
      <c r="C112" s="176">
        <v>29.996400000000001</v>
      </c>
      <c r="D112" s="44">
        <v>30.001019735</v>
      </c>
      <c r="E112" s="42">
        <v>29.996013520000002</v>
      </c>
      <c r="F112" s="86"/>
      <c r="G112" s="86"/>
      <c r="H112" s="86"/>
      <c r="I112" s="89"/>
      <c r="Q112" s="89"/>
      <c r="V112" s="86"/>
      <c r="W112" s="86"/>
      <c r="X112" s="86"/>
    </row>
    <row r="113" spans="2:11" x14ac:dyDescent="0.2">
      <c r="B113" s="181" t="s">
        <v>163</v>
      </c>
      <c r="C113" s="185">
        <f>MAX(C107:C112)-MIN(C107:C112)</f>
        <v>1.0999999999974364E-3</v>
      </c>
      <c r="D113" s="186">
        <f>MAX(D107:D112)-MIN(D107:D112)</f>
        <v>5.6700000072851253E-7</v>
      </c>
      <c r="E113" s="187">
        <f>MAX(E107:E112)-MIN(E107:E112)</f>
        <v>5.7864999999779343E-4</v>
      </c>
    </row>
    <row r="114" spans="2:11" x14ac:dyDescent="0.2">
      <c r="B114" s="168" t="s">
        <v>165</v>
      </c>
      <c r="C114" s="188">
        <f>STDEV(C107:C112)</f>
        <v>4.1952353926708291E-4</v>
      </c>
      <c r="D114" s="40">
        <f>STDEV(D107:D112)</f>
        <v>2.9279754134948294E-7</v>
      </c>
      <c r="E114" s="45">
        <f>STDEV(E107:E112)</f>
        <v>2.1760741556723227E-4</v>
      </c>
    </row>
    <row r="115" spans="2:11" ht="17" thickBot="1" x14ac:dyDescent="0.25">
      <c r="B115" s="169" t="s">
        <v>164</v>
      </c>
      <c r="C115" s="189">
        <f>MAX(C113:E113)</f>
        <v>1.0999999999974364E-3</v>
      </c>
      <c r="D115" s="44"/>
      <c r="E115" s="42"/>
    </row>
    <row r="117" spans="2:11" ht="17" thickBot="1" x14ac:dyDescent="0.25">
      <c r="B117" s="89" t="s">
        <v>52</v>
      </c>
      <c r="C117" s="89" t="s">
        <v>102</v>
      </c>
      <c r="D117" s="89" t="s">
        <v>98</v>
      </c>
    </row>
    <row r="118" spans="2:11" ht="17" thickBot="1" x14ac:dyDescent="0.25">
      <c r="B118" s="56" t="s">
        <v>95</v>
      </c>
      <c r="C118" s="170" t="s">
        <v>162</v>
      </c>
      <c r="D118" s="170" t="s">
        <v>43</v>
      </c>
      <c r="E118" s="171" t="s">
        <v>42</v>
      </c>
    </row>
    <row r="119" spans="2:11" x14ac:dyDescent="0.2">
      <c r="B119" s="167">
        <v>1</v>
      </c>
      <c r="C119" s="172">
        <v>30.016200000000001</v>
      </c>
      <c r="D119" s="173">
        <v>30.001027709999999</v>
      </c>
      <c r="E119" s="174">
        <v>30.016310699999998</v>
      </c>
    </row>
    <row r="120" spans="2:11" x14ac:dyDescent="0.2">
      <c r="B120" s="168">
        <v>2</v>
      </c>
      <c r="C120" s="175">
        <v>30.0168</v>
      </c>
      <c r="D120" s="40">
        <v>30.001027140000001</v>
      </c>
      <c r="E120" s="45">
        <v>30.016666799999999</v>
      </c>
    </row>
    <row r="121" spans="2:11" x14ac:dyDescent="0.2">
      <c r="B121" s="168">
        <v>3</v>
      </c>
      <c r="C121" s="175">
        <v>30.0167</v>
      </c>
      <c r="D121" s="40">
        <v>30.001027140000001</v>
      </c>
      <c r="E121" s="45">
        <v>30.016889299999999</v>
      </c>
    </row>
    <row r="122" spans="2:11" x14ac:dyDescent="0.2">
      <c r="B122" s="168">
        <v>4</v>
      </c>
      <c r="C122" s="175">
        <v>30.0167</v>
      </c>
      <c r="D122" s="40">
        <v>30.001027140000001</v>
      </c>
      <c r="E122" s="45">
        <v>30.017200899999999</v>
      </c>
    </row>
    <row r="123" spans="2:11" x14ac:dyDescent="0.2">
      <c r="B123" s="168">
        <v>5</v>
      </c>
      <c r="C123" s="175">
        <v>30.016999999999999</v>
      </c>
      <c r="D123" s="40">
        <v>30.001027709999999</v>
      </c>
      <c r="E123" s="45">
        <v>30.017378999999998</v>
      </c>
    </row>
    <row r="124" spans="2:11" ht="17" thickBot="1" x14ac:dyDescent="0.25">
      <c r="B124" s="169">
        <v>6</v>
      </c>
      <c r="C124" s="176">
        <v>30.017399999999999</v>
      </c>
      <c r="D124" s="44">
        <v>30.001027709999999</v>
      </c>
      <c r="E124" s="42">
        <v>30.017601500000001</v>
      </c>
      <c r="K124" s="89"/>
    </row>
    <row r="125" spans="2:11" x14ac:dyDescent="0.2">
      <c r="B125" s="181" t="s">
        <v>163</v>
      </c>
      <c r="C125" s="185">
        <f>MAX(C119:C124)-MIN(C119:C124)</f>
        <v>1.1999999999972033E-3</v>
      </c>
      <c r="D125" s="186">
        <f>MAX(D119:D124)-MIN(D119:D124)</f>
        <v>5.6999999742401997E-7</v>
      </c>
      <c r="E125" s="187">
        <f>MAX(E119:E124)-MIN(E119:E124)</f>
        <v>1.290800000003145E-3</v>
      </c>
      <c r="K125" s="89"/>
    </row>
    <row r="126" spans="2:11" x14ac:dyDescent="0.2">
      <c r="B126" s="168" t="s">
        <v>165</v>
      </c>
      <c r="C126" s="188">
        <f>STDEV(C119:C124)</f>
        <v>3.9496835316170945E-4</v>
      </c>
      <c r="D126" s="40">
        <f>STDEV(D119:D124)</f>
        <v>3.122018563670223E-7</v>
      </c>
      <c r="E126" s="45">
        <f>STDEV(E119:E124)</f>
        <v>4.7829448529882238E-4</v>
      </c>
      <c r="K126" s="89"/>
    </row>
    <row r="127" spans="2:11" ht="17" thickBot="1" x14ac:dyDescent="0.25">
      <c r="B127" s="169" t="s">
        <v>164</v>
      </c>
      <c r="C127" s="189">
        <f>MAX(C125:E125)</f>
        <v>1.290800000003145E-3</v>
      </c>
      <c r="D127" s="44"/>
      <c r="E127" s="42"/>
      <c r="K127" s="89"/>
    </row>
    <row r="128" spans="2:11" x14ac:dyDescent="0.2">
      <c r="K128" s="89"/>
    </row>
    <row r="129" spans="2:11" ht="17" thickBot="1" x14ac:dyDescent="0.25">
      <c r="B129" s="89" t="s">
        <v>52</v>
      </c>
      <c r="C129" s="89" t="s">
        <v>103</v>
      </c>
      <c r="D129" s="89" t="s">
        <v>97</v>
      </c>
      <c r="K129" s="89"/>
    </row>
    <row r="130" spans="2:11" ht="17" thickBot="1" x14ac:dyDescent="0.25">
      <c r="B130" s="56" t="s">
        <v>95</v>
      </c>
      <c r="C130" s="170" t="s">
        <v>162</v>
      </c>
      <c r="D130" s="170" t="s">
        <v>43</v>
      </c>
      <c r="E130" s="171" t="s">
        <v>42</v>
      </c>
      <c r="K130" s="89"/>
    </row>
    <row r="131" spans="2:11" x14ac:dyDescent="0.2">
      <c r="B131" s="167">
        <v>1</v>
      </c>
      <c r="C131" s="172">
        <v>40.013199999999998</v>
      </c>
      <c r="D131" s="173">
        <v>40.004076449999999</v>
      </c>
      <c r="E131" s="174">
        <v>40.005915600000002</v>
      </c>
      <c r="K131" s="89"/>
    </row>
    <row r="132" spans="2:11" x14ac:dyDescent="0.2">
      <c r="B132" s="168">
        <v>2</v>
      </c>
      <c r="C132" s="175">
        <v>40.007800000000003</v>
      </c>
      <c r="D132" s="40">
        <v>40.004076449999999</v>
      </c>
      <c r="E132" s="45">
        <v>40.006672299999998</v>
      </c>
    </row>
    <row r="133" spans="2:11" x14ac:dyDescent="0.2">
      <c r="B133" s="168">
        <v>3</v>
      </c>
      <c r="C133" s="175">
        <v>40.007800000000003</v>
      </c>
      <c r="D133" s="40">
        <v>40.004077019999997</v>
      </c>
      <c r="E133" s="45">
        <v>40.006494199999999</v>
      </c>
    </row>
    <row r="134" spans="2:11" x14ac:dyDescent="0.2">
      <c r="B134" s="168">
        <v>4</v>
      </c>
      <c r="C134" s="175">
        <v>40.004399999999997</v>
      </c>
      <c r="D134" s="40">
        <v>40.004076449999999</v>
      </c>
      <c r="E134" s="45">
        <v>40.006316200000001</v>
      </c>
    </row>
    <row r="135" spans="2:11" x14ac:dyDescent="0.2">
      <c r="B135" s="168">
        <v>5</v>
      </c>
      <c r="C135" s="175">
        <v>40.006900000000002</v>
      </c>
      <c r="D135" s="40">
        <v>40.004077019999997</v>
      </c>
      <c r="E135" s="45">
        <v>40.0060936</v>
      </c>
    </row>
    <row r="136" spans="2:11" ht="17" thickBot="1" x14ac:dyDescent="0.25">
      <c r="B136" s="169">
        <v>6</v>
      </c>
      <c r="C136" s="176">
        <v>40.005499999999998</v>
      </c>
      <c r="D136" s="44">
        <v>40.004077019999997</v>
      </c>
      <c r="E136" s="42">
        <v>40.005960100000003</v>
      </c>
    </row>
    <row r="137" spans="2:11" x14ac:dyDescent="0.2">
      <c r="B137" s="181" t="s">
        <v>163</v>
      </c>
      <c r="C137" s="185">
        <f>MAX(C131:C136)-MIN(C131:C136)</f>
        <v>8.8000000000008072E-3</v>
      </c>
      <c r="D137" s="186">
        <f>MAX(D131:D136)-MIN(D131:D136)</f>
        <v>5.6999999742401997E-7</v>
      </c>
      <c r="E137" s="187">
        <f>MAX(E131:E136)-MIN(E131:E136)</f>
        <v>7.5669999999661286E-4</v>
      </c>
    </row>
    <row r="138" spans="2:11" x14ac:dyDescent="0.2">
      <c r="B138" s="168" t="s">
        <v>165</v>
      </c>
      <c r="C138" s="188">
        <f>STDEV(C131:C136)</f>
        <v>3.0522123124056477E-3</v>
      </c>
      <c r="D138" s="40">
        <f>STDEV(D131:D136)</f>
        <v>3.1220185636702241E-7</v>
      </c>
      <c r="E138" s="45">
        <f>STDEV(E131:E136)</f>
        <v>3.0407094566738731E-4</v>
      </c>
    </row>
    <row r="139" spans="2:11" ht="17" thickBot="1" x14ac:dyDescent="0.25">
      <c r="B139" s="169" t="s">
        <v>164</v>
      </c>
      <c r="C139" s="189">
        <f>MAX(C137:E137)</f>
        <v>8.8000000000008072E-3</v>
      </c>
      <c r="D139" s="44"/>
      <c r="E139" s="42"/>
    </row>
    <row r="141" spans="2:11" ht="17" thickBot="1" x14ac:dyDescent="0.25">
      <c r="B141" s="89" t="s">
        <v>52</v>
      </c>
      <c r="C141" s="89" t="s">
        <v>103</v>
      </c>
      <c r="D141" s="89" t="s">
        <v>98</v>
      </c>
    </row>
    <row r="142" spans="2:11" ht="17" thickBot="1" x14ac:dyDescent="0.25">
      <c r="B142" s="56" t="s">
        <v>95</v>
      </c>
      <c r="C142" s="170" t="s">
        <v>162</v>
      </c>
      <c r="D142" s="170" t="s">
        <v>43</v>
      </c>
      <c r="E142" s="171" t="s">
        <v>42</v>
      </c>
    </row>
    <row r="143" spans="2:11" x14ac:dyDescent="0.2">
      <c r="B143" s="167">
        <v>1</v>
      </c>
      <c r="C143" s="172">
        <v>40.017200000000003</v>
      </c>
      <c r="D143" s="173">
        <v>40.004083860000001</v>
      </c>
      <c r="E143" s="174">
        <v>40.019313539999999</v>
      </c>
    </row>
    <row r="144" spans="2:11" x14ac:dyDescent="0.2">
      <c r="B144" s="168">
        <v>2</v>
      </c>
      <c r="C144" s="175">
        <v>40.022100000000002</v>
      </c>
      <c r="D144" s="40">
        <v>40.004083860000001</v>
      </c>
      <c r="E144" s="45">
        <v>40.01949158</v>
      </c>
    </row>
    <row r="145" spans="2:5" x14ac:dyDescent="0.2">
      <c r="B145" s="168">
        <v>3</v>
      </c>
      <c r="C145" s="175">
        <v>40.017600000000002</v>
      </c>
      <c r="D145" s="40">
        <v>40.004083289999997</v>
      </c>
      <c r="E145" s="45">
        <v>40.019669630000003</v>
      </c>
    </row>
    <row r="146" spans="2:5" x14ac:dyDescent="0.2">
      <c r="B146" s="168">
        <v>4</v>
      </c>
      <c r="C146" s="175">
        <v>40.022399999999998</v>
      </c>
      <c r="D146" s="40">
        <v>40.004083860000001</v>
      </c>
      <c r="E146" s="45">
        <v>40.019847669999997</v>
      </c>
    </row>
    <row r="147" spans="2:5" x14ac:dyDescent="0.2">
      <c r="B147" s="168">
        <v>5</v>
      </c>
      <c r="C147" s="175">
        <v>40.018599999999999</v>
      </c>
      <c r="D147" s="40">
        <v>40.004083860000001</v>
      </c>
      <c r="E147" s="45">
        <v>40.019981209999997</v>
      </c>
    </row>
    <row r="148" spans="2:5" ht="17" thickBot="1" x14ac:dyDescent="0.25">
      <c r="B148" s="169">
        <v>6</v>
      </c>
      <c r="C148" s="176">
        <v>40.024900000000002</v>
      </c>
      <c r="D148" s="44">
        <v>40.004083860000001</v>
      </c>
      <c r="E148" s="42">
        <v>40.020159249999999</v>
      </c>
    </row>
    <row r="149" spans="2:5" x14ac:dyDescent="0.2">
      <c r="B149" s="181" t="s">
        <v>163</v>
      </c>
      <c r="C149" s="185">
        <f>MAX(C143:C148)-MIN(C143:C148)</f>
        <v>7.6999999999998181E-3</v>
      </c>
      <c r="D149" s="186">
        <f>MAX(D143:D148)-MIN(D143:D148)</f>
        <v>5.7000000452944732E-7</v>
      </c>
      <c r="E149" s="187">
        <f>MAX(E143:E148)-MIN(E143:E148)</f>
        <v>8.4571000000011054E-4</v>
      </c>
    </row>
    <row r="150" spans="2:5" x14ac:dyDescent="0.2">
      <c r="B150" s="168" t="s">
        <v>165</v>
      </c>
      <c r="C150" s="188">
        <f>STDEV(C143:C148)</f>
        <v>3.1123410267297948E-3</v>
      </c>
      <c r="D150" s="40">
        <f>STDEV(D143:D148)</f>
        <v>2.3270152741354107E-7</v>
      </c>
      <c r="E150" s="45">
        <f>STDEV(E143:E148)</f>
        <v>3.1432180049466578E-4</v>
      </c>
    </row>
    <row r="151" spans="2:5" ht="17" thickBot="1" x14ac:dyDescent="0.25">
      <c r="B151" s="169" t="s">
        <v>164</v>
      </c>
      <c r="C151" s="189">
        <f>MAX(C149:E149)</f>
        <v>7.6999999999998181E-3</v>
      </c>
      <c r="D151" s="44"/>
      <c r="E15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2021-06-11T08:25:23Z</dcterms:modified>
</cp:coreProperties>
</file>