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U\Ingenieria de Software\QA\"/>
    </mc:Choice>
  </mc:AlternateContent>
  <bookViews>
    <workbookView xWindow="0" yWindow="0" windowWidth="19200" windowHeight="7300"/>
  </bookViews>
  <sheets>
    <sheet name="Datos Generales" sheetId="3" r:id="rId1"/>
    <sheet name="Selección" sheetId="5" r:id="rId2"/>
    <sheet name="Estimación" sheetId="1" r:id="rId3"/>
    <sheet name="Constantes" sheetId="2" r:id="rId4"/>
    <sheet name="Base_Constantes" sheetId="7" state="hidden" r:id="rId5"/>
  </sheets>
  <definedNames>
    <definedName name="_xlnm._FilterDatabase" localSheetId="4" hidden="1">Base_Constantes!$A$6:$CC$106</definedName>
    <definedName name="_xlnm._FilterDatabase" localSheetId="1" hidden="1">Selección!#REF!</definedName>
    <definedName name="Plataforma">Tabla14[PLATAFORMA]</definedName>
    <definedName name="tablaPlataforma">#REF!</definedName>
    <definedName name="tablaPlataformas">Constantes!#REF!</definedName>
  </definedNames>
  <calcPr calcId="152511"/>
</workbook>
</file>

<file path=xl/calcChain.xml><?xml version="1.0" encoding="utf-8"?>
<calcChain xmlns="http://schemas.openxmlformats.org/spreadsheetml/2006/main">
  <c r="AA73" i="7" l="1"/>
  <c r="F112" i="7"/>
  <c r="AH31" i="2" l="1"/>
  <c r="B104" i="7"/>
  <c r="B105" i="7"/>
  <c r="C105" i="7" s="1"/>
  <c r="B106" i="7"/>
  <c r="C106" i="7" s="1"/>
  <c r="B103" i="7"/>
  <c r="AH29" i="2"/>
  <c r="AH30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C104" i="7"/>
  <c r="C103" i="7"/>
  <c r="AD264" i="1" l="1"/>
  <c r="AD211" i="1"/>
  <c r="AD158" i="1"/>
  <c r="L9" i="1"/>
  <c r="L8" i="1"/>
  <c r="L61" i="1" l="1"/>
  <c r="L62" i="1"/>
  <c r="L66" i="1"/>
  <c r="I98" i="1"/>
  <c r="R98" i="1"/>
  <c r="AA98" i="1"/>
  <c r="I99" i="1"/>
  <c r="R99" i="1"/>
  <c r="AA99" i="1"/>
  <c r="I100" i="1"/>
  <c r="R100" i="1"/>
  <c r="AA100" i="1"/>
  <c r="I101" i="1"/>
  <c r="R101" i="1"/>
  <c r="AA101" i="1"/>
  <c r="L114" i="1"/>
  <c r="L115" i="1"/>
  <c r="L119" i="1"/>
  <c r="I151" i="1"/>
  <c r="R151" i="1"/>
  <c r="AA151" i="1"/>
  <c r="I152" i="1"/>
  <c r="R152" i="1"/>
  <c r="AA152" i="1"/>
  <c r="I153" i="1"/>
  <c r="R153" i="1"/>
  <c r="AA153" i="1"/>
  <c r="I154" i="1"/>
  <c r="R154" i="1"/>
  <c r="AA154" i="1"/>
  <c r="L167" i="1"/>
  <c r="L168" i="1"/>
  <c r="L172" i="1"/>
  <c r="I204" i="1"/>
  <c r="R204" i="1"/>
  <c r="AA204" i="1"/>
  <c r="I205" i="1"/>
  <c r="R205" i="1"/>
  <c r="AA205" i="1"/>
  <c r="I206" i="1"/>
  <c r="R206" i="1"/>
  <c r="AA206" i="1"/>
  <c r="I207" i="1"/>
  <c r="R207" i="1"/>
  <c r="AA207" i="1"/>
  <c r="L220" i="1"/>
  <c r="L221" i="1"/>
  <c r="L225" i="1"/>
  <c r="I257" i="1"/>
  <c r="R257" i="1"/>
  <c r="AA257" i="1"/>
  <c r="I258" i="1"/>
  <c r="R258" i="1"/>
  <c r="AA258" i="1"/>
  <c r="I259" i="1"/>
  <c r="R259" i="1"/>
  <c r="AA259" i="1"/>
  <c r="I260" i="1"/>
  <c r="R260" i="1"/>
  <c r="AA260" i="1"/>
  <c r="AD265" i="1" l="1"/>
  <c r="AD212" i="1"/>
  <c r="AD159" i="1"/>
  <c r="AD106" i="1"/>
  <c r="L222" i="1"/>
  <c r="L169" i="1"/>
  <c r="L116" i="1"/>
  <c r="L63" i="1"/>
  <c r="AH7" i="2" l="1"/>
  <c r="B100" i="7" l="1"/>
  <c r="C100" i="7" s="1"/>
  <c r="B101" i="7"/>
  <c r="C101" i="7" s="1"/>
  <c r="B102" i="7"/>
  <c r="C102" i="7" s="1"/>
  <c r="B99" i="7"/>
  <c r="C99" i="7" s="1"/>
  <c r="B96" i="7"/>
  <c r="C96" i="7" s="1"/>
  <c r="B97" i="7"/>
  <c r="C97" i="7" s="1"/>
  <c r="B98" i="7"/>
  <c r="C98" i="7" s="1"/>
  <c r="B95" i="7"/>
  <c r="C95" i="7" s="1"/>
  <c r="B92" i="7"/>
  <c r="C92" i="7" s="1"/>
  <c r="B93" i="7"/>
  <c r="C93" i="7" s="1"/>
  <c r="B94" i="7"/>
  <c r="C94" i="7" s="1"/>
  <c r="B91" i="7"/>
  <c r="C91" i="7" s="1"/>
  <c r="B88" i="7"/>
  <c r="B89" i="7"/>
  <c r="C89" i="7" s="1"/>
  <c r="B90" i="7"/>
  <c r="C90" i="7" s="1"/>
  <c r="B87" i="7"/>
  <c r="C87" i="7" s="1"/>
  <c r="C88" i="7"/>
  <c r="B84" i="7"/>
  <c r="C84" i="7" s="1"/>
  <c r="B85" i="7"/>
  <c r="C85" i="7" s="1"/>
  <c r="B86" i="7"/>
  <c r="C86" i="7" s="1"/>
  <c r="B83" i="7"/>
  <c r="C83" i="7" s="1"/>
  <c r="B80" i="7"/>
  <c r="C80" i="7" s="1"/>
  <c r="B81" i="7"/>
  <c r="C81" i="7" s="1"/>
  <c r="B82" i="7"/>
  <c r="C82" i="7" s="1"/>
  <c r="B79" i="7"/>
  <c r="C79" i="7" s="1"/>
  <c r="B76" i="7"/>
  <c r="C76" i="7" s="1"/>
  <c r="B77" i="7"/>
  <c r="C77" i="7" s="1"/>
  <c r="B78" i="7"/>
  <c r="C78" i="7" s="1"/>
  <c r="B75" i="7"/>
  <c r="C75" i="7" s="1"/>
  <c r="B72" i="7"/>
  <c r="C72" i="7" s="1"/>
  <c r="B73" i="7"/>
  <c r="C73" i="7" s="1"/>
  <c r="B74" i="7"/>
  <c r="C74" i="7" s="1"/>
  <c r="B71" i="7"/>
  <c r="C71" i="7" s="1"/>
  <c r="B68" i="7"/>
  <c r="C68" i="7" s="1"/>
  <c r="B69" i="7"/>
  <c r="C69" i="7" s="1"/>
  <c r="B70" i="7"/>
  <c r="C70" i="7" s="1"/>
  <c r="B67" i="7"/>
  <c r="C67" i="7" s="1"/>
  <c r="B64" i="7"/>
  <c r="C64" i="7" s="1"/>
  <c r="B65" i="7"/>
  <c r="C65" i="7" s="1"/>
  <c r="B66" i="7"/>
  <c r="C66" i="7" s="1"/>
  <c r="B63" i="7"/>
  <c r="C63" i="7" s="1"/>
  <c r="B60" i="7"/>
  <c r="C60" i="7" s="1"/>
  <c r="B61" i="7"/>
  <c r="C61" i="7" s="1"/>
  <c r="B62" i="7"/>
  <c r="C62" i="7" s="1"/>
  <c r="B59" i="7"/>
  <c r="C59" i="7" s="1"/>
  <c r="B56" i="7"/>
  <c r="C56" i="7" s="1"/>
  <c r="B57" i="7"/>
  <c r="C57" i="7" s="1"/>
  <c r="B58" i="7"/>
  <c r="C58" i="7" s="1"/>
  <c r="B55" i="7"/>
  <c r="C55" i="7" s="1"/>
  <c r="B52" i="7"/>
  <c r="C52" i="7" s="1"/>
  <c r="B53" i="7"/>
  <c r="C53" i="7" s="1"/>
  <c r="B54" i="7"/>
  <c r="C54" i="7" s="1"/>
  <c r="B51" i="7"/>
  <c r="C51" i="7" s="1"/>
  <c r="B48" i="7"/>
  <c r="C48" i="7" s="1"/>
  <c r="B49" i="7"/>
  <c r="B50" i="7"/>
  <c r="C50" i="7" s="1"/>
  <c r="B47" i="7"/>
  <c r="C47" i="7" s="1"/>
  <c r="B44" i="7"/>
  <c r="B45" i="7"/>
  <c r="C45" i="7" s="1"/>
  <c r="B46" i="7"/>
  <c r="C46" i="7" s="1"/>
  <c r="B43" i="7"/>
  <c r="C43" i="7" s="1"/>
  <c r="B40" i="7"/>
  <c r="C40" i="7" s="1"/>
  <c r="B41" i="7"/>
  <c r="C41" i="7" s="1"/>
  <c r="B42" i="7"/>
  <c r="C42" i="7" s="1"/>
  <c r="B39" i="7"/>
  <c r="C39" i="7" s="1"/>
  <c r="B36" i="7"/>
  <c r="C36" i="7" s="1"/>
  <c r="B37" i="7"/>
  <c r="C37" i="7" s="1"/>
  <c r="B38" i="7"/>
  <c r="C38" i="7" s="1"/>
  <c r="B35" i="7"/>
  <c r="C35" i="7" s="1"/>
  <c r="B32" i="7"/>
  <c r="C32" i="7" s="1"/>
  <c r="B33" i="7"/>
  <c r="C33" i="7" s="1"/>
  <c r="B34" i="7"/>
  <c r="C34" i="7" s="1"/>
  <c r="B31" i="7"/>
  <c r="C31" i="7" s="1"/>
  <c r="B28" i="7"/>
  <c r="C28" i="7" s="1"/>
  <c r="B29" i="7"/>
  <c r="C29" i="7" s="1"/>
  <c r="B30" i="7"/>
  <c r="C30" i="7" s="1"/>
  <c r="B27" i="7"/>
  <c r="C27" i="7" s="1"/>
  <c r="B24" i="7"/>
  <c r="C24" i="7" s="1"/>
  <c r="B25" i="7"/>
  <c r="C25" i="7" s="1"/>
  <c r="B26" i="7"/>
  <c r="C26" i="7" s="1"/>
  <c r="B23" i="7"/>
  <c r="C23" i="7" s="1"/>
  <c r="B20" i="7"/>
  <c r="C20" i="7" s="1"/>
  <c r="B21" i="7"/>
  <c r="C21" i="7" s="1"/>
  <c r="B22" i="7"/>
  <c r="B19" i="7"/>
  <c r="C19" i="7" s="1"/>
  <c r="B16" i="7"/>
  <c r="C16" i="7" s="1"/>
  <c r="B17" i="7"/>
  <c r="C17" i="7" s="1"/>
  <c r="B18" i="7"/>
  <c r="C18" i="7" s="1"/>
  <c r="B15" i="7"/>
  <c r="C15" i="7" s="1"/>
  <c r="B12" i="7"/>
  <c r="C12" i="7" s="1"/>
  <c r="B13" i="7"/>
  <c r="C13" i="7" s="1"/>
  <c r="B14" i="7"/>
  <c r="C14" i="7" s="1"/>
  <c r="B11" i="7"/>
  <c r="C11" i="7" s="1"/>
  <c r="B8" i="7"/>
  <c r="B9" i="7"/>
  <c r="B10" i="7"/>
  <c r="C10" i="7" s="1"/>
  <c r="B7" i="7"/>
  <c r="C7" i="7" s="1"/>
  <c r="C8" i="7"/>
  <c r="C9" i="7"/>
  <c r="C22" i="7"/>
  <c r="C44" i="7"/>
  <c r="C49" i="7"/>
  <c r="C7" i="2" l="1"/>
  <c r="B12" i="2" s="1"/>
  <c r="G12" i="2" l="1"/>
  <c r="AD52" i="1" s="1"/>
  <c r="K12" i="2"/>
  <c r="O12" i="2"/>
  <c r="S12" i="2"/>
  <c r="W12" i="2"/>
  <c r="AA12" i="2"/>
  <c r="AE12" i="2"/>
  <c r="J12" i="2"/>
  <c r="R12" i="2"/>
  <c r="Z12" i="2"/>
  <c r="H12" i="2"/>
  <c r="L12" i="2"/>
  <c r="P12" i="2"/>
  <c r="T12" i="2"/>
  <c r="X12" i="2"/>
  <c r="AB12" i="2"/>
  <c r="E12" i="2"/>
  <c r="F12" i="2"/>
  <c r="N12" i="2"/>
  <c r="V12" i="2"/>
  <c r="AD12" i="2"/>
  <c r="I12" i="2"/>
  <c r="M12" i="2"/>
  <c r="Q12" i="2"/>
  <c r="U12" i="2"/>
  <c r="Y12" i="2"/>
  <c r="AC12" i="2"/>
  <c r="L10" i="1"/>
  <c r="L13" i="1"/>
  <c r="AA46" i="1" l="1"/>
  <c r="AA47" i="1"/>
  <c r="AA48" i="1"/>
  <c r="AA45" i="1"/>
  <c r="R46" i="1"/>
  <c r="R47" i="1"/>
  <c r="R48" i="1"/>
  <c r="R45" i="1"/>
  <c r="I46" i="1"/>
  <c r="I48" i="1"/>
  <c r="I45" i="1"/>
  <c r="AD53" i="1" l="1"/>
  <c r="I39" i="3" s="1"/>
  <c r="C15" i="2"/>
  <c r="B20" i="2" s="1"/>
  <c r="C23" i="2"/>
  <c r="B28" i="2" s="1"/>
  <c r="C31" i="2"/>
  <c r="B36" i="2" s="1"/>
  <c r="C39" i="2"/>
  <c r="B44" i="2" s="1"/>
  <c r="I36" i="2" l="1"/>
  <c r="M36" i="2"/>
  <c r="Q36" i="2"/>
  <c r="U36" i="2"/>
  <c r="Y36" i="2"/>
  <c r="AC36" i="2"/>
  <c r="G36" i="2"/>
  <c r="K36" i="2"/>
  <c r="O36" i="2"/>
  <c r="S36" i="2"/>
  <c r="W36" i="2"/>
  <c r="AA36" i="2"/>
  <c r="AE36" i="2"/>
  <c r="L36" i="2"/>
  <c r="T36" i="2"/>
  <c r="AB36" i="2"/>
  <c r="F36" i="2"/>
  <c r="N36" i="2"/>
  <c r="V36" i="2"/>
  <c r="AD36" i="2"/>
  <c r="R36" i="2"/>
  <c r="P36" i="2"/>
  <c r="H36" i="2"/>
  <c r="X36" i="2"/>
  <c r="J36" i="2"/>
  <c r="Z36" i="2"/>
  <c r="E36" i="2"/>
  <c r="G28" i="2"/>
  <c r="K28" i="2"/>
  <c r="O28" i="2"/>
  <c r="S28" i="2"/>
  <c r="W28" i="2"/>
  <c r="AA28" i="2"/>
  <c r="AE28" i="2"/>
  <c r="J28" i="2"/>
  <c r="P28" i="2"/>
  <c r="U28" i="2"/>
  <c r="Z28" i="2"/>
  <c r="E28" i="2"/>
  <c r="F28" i="2"/>
  <c r="L28" i="2"/>
  <c r="Q28" i="2"/>
  <c r="V28" i="2"/>
  <c r="AB28" i="2"/>
  <c r="I28" i="2"/>
  <c r="T28" i="2"/>
  <c r="AD28" i="2"/>
  <c r="R28" i="2"/>
  <c r="M28" i="2"/>
  <c r="X28" i="2"/>
  <c r="N28" i="2"/>
  <c r="Y28" i="2"/>
  <c r="H28" i="2"/>
  <c r="AC28" i="2"/>
  <c r="I44" i="2"/>
  <c r="M44" i="2"/>
  <c r="Q44" i="2"/>
  <c r="U44" i="2"/>
  <c r="Y44" i="2"/>
  <c r="AC44" i="2"/>
  <c r="G44" i="2"/>
  <c r="K44" i="2"/>
  <c r="O44" i="2"/>
  <c r="S44" i="2"/>
  <c r="W44" i="2"/>
  <c r="AA44" i="2"/>
  <c r="AE44" i="2"/>
  <c r="H44" i="2"/>
  <c r="P44" i="2"/>
  <c r="X44" i="2"/>
  <c r="E44" i="2"/>
  <c r="J44" i="2"/>
  <c r="R44" i="2"/>
  <c r="Z44" i="2"/>
  <c r="L44" i="2"/>
  <c r="T44" i="2"/>
  <c r="AB44" i="2"/>
  <c r="AD44" i="2"/>
  <c r="F44" i="2"/>
  <c r="N44" i="2"/>
  <c r="V44" i="2"/>
  <c r="I20" i="2"/>
  <c r="M20" i="2"/>
  <c r="Q20" i="2"/>
  <c r="U20" i="2"/>
  <c r="Y20" i="2"/>
  <c r="F20" i="2"/>
  <c r="J20" i="2"/>
  <c r="N20" i="2"/>
  <c r="R20" i="2"/>
  <c r="V20" i="2"/>
  <c r="Z20" i="2"/>
  <c r="AD20" i="2"/>
  <c r="H20" i="2"/>
  <c r="P20" i="2"/>
  <c r="X20" i="2"/>
  <c r="AE20" i="2"/>
  <c r="T20" i="2"/>
  <c r="O20" i="2"/>
  <c r="AC20" i="2"/>
  <c r="K20" i="2"/>
  <c r="S20" i="2"/>
  <c r="AA20" i="2"/>
  <c r="E20" i="2"/>
  <c r="L20" i="2"/>
  <c r="AB20" i="2"/>
  <c r="G20" i="2"/>
  <c r="AD105" i="1" s="1"/>
  <c r="W20" i="2"/>
  <c r="E123" i="5" l="1"/>
  <c r="E119" i="5"/>
  <c r="E117" i="5"/>
  <c r="E114" i="5"/>
  <c r="E111" i="5"/>
  <c r="E109" i="5"/>
  <c r="E107" i="5"/>
  <c r="E99" i="5"/>
  <c r="E95" i="5"/>
  <c r="E93" i="5"/>
  <c r="E90" i="5"/>
  <c r="E87" i="5"/>
  <c r="E85" i="5"/>
  <c r="E83" i="5"/>
  <c r="E75" i="5"/>
  <c r="E71" i="5"/>
  <c r="E69" i="5"/>
  <c r="E66" i="5"/>
  <c r="E63" i="5"/>
  <c r="E61" i="5"/>
  <c r="E59" i="5"/>
  <c r="E51" i="5"/>
  <c r="B41" i="2" l="1"/>
  <c r="B42" i="2"/>
  <c r="B43" i="2"/>
  <c r="B35" i="2"/>
  <c r="B34" i="2"/>
  <c r="B33" i="2"/>
  <c r="B26" i="2"/>
  <c r="B27" i="2"/>
  <c r="B25" i="2"/>
  <c r="B18" i="2"/>
  <c r="B19" i="2"/>
  <c r="B17" i="2"/>
  <c r="I34" i="2" l="1"/>
  <c r="M34" i="2"/>
  <c r="Q34" i="2"/>
  <c r="U34" i="2"/>
  <c r="Y34" i="2"/>
  <c r="AC34" i="2"/>
  <c r="G34" i="2"/>
  <c r="K34" i="2"/>
  <c r="O34" i="2"/>
  <c r="S34" i="2"/>
  <c r="W34" i="2"/>
  <c r="AA34" i="2"/>
  <c r="AE34" i="2"/>
  <c r="H34" i="2"/>
  <c r="P34" i="2"/>
  <c r="X34" i="2"/>
  <c r="J34" i="2"/>
  <c r="R34" i="2"/>
  <c r="Z34" i="2"/>
  <c r="F34" i="2"/>
  <c r="V34" i="2"/>
  <c r="E34" i="2"/>
  <c r="L34" i="2"/>
  <c r="AB34" i="2"/>
  <c r="N34" i="2"/>
  <c r="AD34" i="2"/>
  <c r="T34" i="2"/>
  <c r="I17" i="2"/>
  <c r="M17" i="2"/>
  <c r="Q17" i="2"/>
  <c r="U17" i="2"/>
  <c r="G17" i="2"/>
  <c r="L17" i="2"/>
  <c r="R17" i="2"/>
  <c r="W17" i="2"/>
  <c r="AA17" i="2"/>
  <c r="AE17" i="2"/>
  <c r="H17" i="2"/>
  <c r="N17" i="2"/>
  <c r="S17" i="2"/>
  <c r="X17" i="2"/>
  <c r="AB17" i="2"/>
  <c r="K17" i="2"/>
  <c r="V17" i="2"/>
  <c r="AD17" i="2"/>
  <c r="Z17" i="2"/>
  <c r="J17" i="2"/>
  <c r="O17" i="2"/>
  <c r="Y17" i="2"/>
  <c r="F17" i="2"/>
  <c r="P17" i="2"/>
  <c r="T17" i="2"/>
  <c r="AC17" i="2"/>
  <c r="E17" i="2"/>
  <c r="I27" i="2"/>
  <c r="M27" i="2"/>
  <c r="Q27" i="2"/>
  <c r="U27" i="2"/>
  <c r="Y27" i="2"/>
  <c r="AC27" i="2"/>
  <c r="J27" i="2"/>
  <c r="O27" i="2"/>
  <c r="T27" i="2"/>
  <c r="Z27" i="2"/>
  <c r="AE27" i="2"/>
  <c r="F27" i="2"/>
  <c r="K27" i="2"/>
  <c r="P27" i="2"/>
  <c r="V27" i="2"/>
  <c r="AA27" i="2"/>
  <c r="E27" i="2"/>
  <c r="N27" i="2"/>
  <c r="X27" i="2"/>
  <c r="W27" i="2"/>
  <c r="G27" i="2"/>
  <c r="R27" i="2"/>
  <c r="AB27" i="2"/>
  <c r="H27" i="2"/>
  <c r="S27" i="2"/>
  <c r="AD27" i="2"/>
  <c r="L27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J19" i="2"/>
  <c r="R19" i="2"/>
  <c r="Z19" i="2"/>
  <c r="N19" i="2"/>
  <c r="AD19" i="2"/>
  <c r="Q19" i="2"/>
  <c r="M19" i="2"/>
  <c r="U19" i="2"/>
  <c r="AC19" i="2"/>
  <c r="F19" i="2"/>
  <c r="V19" i="2"/>
  <c r="E19" i="2"/>
  <c r="I19" i="2"/>
  <c r="Y19" i="2"/>
  <c r="G26" i="2"/>
  <c r="K26" i="2"/>
  <c r="O26" i="2"/>
  <c r="S26" i="2"/>
  <c r="W26" i="2"/>
  <c r="AA26" i="2"/>
  <c r="AE26" i="2"/>
  <c r="I26" i="2"/>
  <c r="N26" i="2"/>
  <c r="T26" i="2"/>
  <c r="Y26" i="2"/>
  <c r="AD26" i="2"/>
  <c r="J26" i="2"/>
  <c r="P26" i="2"/>
  <c r="U26" i="2"/>
  <c r="Z26" i="2"/>
  <c r="H26" i="2"/>
  <c r="R26" i="2"/>
  <c r="AC26" i="2"/>
  <c r="AB26" i="2"/>
  <c r="L26" i="2"/>
  <c r="V26" i="2"/>
  <c r="E26" i="2"/>
  <c r="M26" i="2"/>
  <c r="X26" i="2"/>
  <c r="F26" i="2"/>
  <c r="Q26" i="2"/>
  <c r="G43" i="2"/>
  <c r="K43" i="2"/>
  <c r="O43" i="2"/>
  <c r="S43" i="2"/>
  <c r="W43" i="2"/>
  <c r="AA43" i="2"/>
  <c r="AE43" i="2"/>
  <c r="E43" i="2"/>
  <c r="I43" i="2"/>
  <c r="M43" i="2"/>
  <c r="Q43" i="2"/>
  <c r="U43" i="2"/>
  <c r="Y43" i="2"/>
  <c r="AC43" i="2"/>
  <c r="J43" i="2"/>
  <c r="R43" i="2"/>
  <c r="Z43" i="2"/>
  <c r="L43" i="2"/>
  <c r="T43" i="2"/>
  <c r="AB43" i="2"/>
  <c r="F43" i="2"/>
  <c r="N43" i="2"/>
  <c r="V43" i="2"/>
  <c r="AD43" i="2"/>
  <c r="X43" i="2"/>
  <c r="H43" i="2"/>
  <c r="P43" i="2"/>
  <c r="G25" i="2"/>
  <c r="K25" i="2"/>
  <c r="O25" i="2"/>
  <c r="S25" i="2"/>
  <c r="W25" i="2"/>
  <c r="AA25" i="2"/>
  <c r="I25" i="2"/>
  <c r="M25" i="2"/>
  <c r="Q25" i="2"/>
  <c r="U25" i="2"/>
  <c r="Y25" i="2"/>
  <c r="AC25" i="2"/>
  <c r="E25" i="2"/>
  <c r="F25" i="2"/>
  <c r="N25" i="2"/>
  <c r="V25" i="2"/>
  <c r="AD25" i="2"/>
  <c r="H25" i="2"/>
  <c r="P25" i="2"/>
  <c r="X25" i="2"/>
  <c r="AE25" i="2"/>
  <c r="T25" i="2"/>
  <c r="R25" i="2"/>
  <c r="J25" i="2"/>
  <c r="Z25" i="2"/>
  <c r="L25" i="2"/>
  <c r="AB25" i="2"/>
  <c r="G41" i="2"/>
  <c r="K41" i="2"/>
  <c r="O41" i="2"/>
  <c r="S41" i="2"/>
  <c r="W41" i="2"/>
  <c r="AA41" i="2"/>
  <c r="AE41" i="2"/>
  <c r="I41" i="2"/>
  <c r="M41" i="2"/>
  <c r="Q41" i="2"/>
  <c r="U41" i="2"/>
  <c r="Y41" i="2"/>
  <c r="AC41" i="2"/>
  <c r="E41" i="2"/>
  <c r="F41" i="2"/>
  <c r="N41" i="2"/>
  <c r="V41" i="2"/>
  <c r="AD41" i="2"/>
  <c r="H41" i="2"/>
  <c r="P41" i="2"/>
  <c r="X41" i="2"/>
  <c r="J41" i="2"/>
  <c r="R41" i="2"/>
  <c r="Z41" i="2"/>
  <c r="L41" i="2"/>
  <c r="T41" i="2"/>
  <c r="AB41" i="2"/>
  <c r="G35" i="2"/>
  <c r="K35" i="2"/>
  <c r="O35" i="2"/>
  <c r="S35" i="2"/>
  <c r="W35" i="2"/>
  <c r="AA35" i="2"/>
  <c r="AE35" i="2"/>
  <c r="E35" i="2"/>
  <c r="I35" i="2"/>
  <c r="M35" i="2"/>
  <c r="Q35" i="2"/>
  <c r="U35" i="2"/>
  <c r="Y35" i="2"/>
  <c r="AC35" i="2"/>
  <c r="F35" i="2"/>
  <c r="N35" i="2"/>
  <c r="V35" i="2"/>
  <c r="AD35" i="2"/>
  <c r="H35" i="2"/>
  <c r="P35" i="2"/>
  <c r="X35" i="2"/>
  <c r="L35" i="2"/>
  <c r="AB35" i="2"/>
  <c r="J35" i="2"/>
  <c r="R35" i="2"/>
  <c r="T35" i="2"/>
  <c r="Z35" i="2"/>
  <c r="I18" i="2"/>
  <c r="M18" i="2"/>
  <c r="Q18" i="2"/>
  <c r="U18" i="2"/>
  <c r="Y18" i="2"/>
  <c r="AC18" i="2"/>
  <c r="F18" i="2"/>
  <c r="J18" i="2"/>
  <c r="N18" i="2"/>
  <c r="R18" i="2"/>
  <c r="V18" i="2"/>
  <c r="Z18" i="2"/>
  <c r="AD18" i="2"/>
  <c r="E18" i="2"/>
  <c r="L18" i="2"/>
  <c r="T18" i="2"/>
  <c r="AB18" i="2"/>
  <c r="X18" i="2"/>
  <c r="K18" i="2"/>
  <c r="AA18" i="2"/>
  <c r="G18" i="2"/>
  <c r="O18" i="2"/>
  <c r="W18" i="2"/>
  <c r="AE18" i="2"/>
  <c r="H18" i="2"/>
  <c r="P18" i="2"/>
  <c r="S18" i="2"/>
  <c r="G33" i="2"/>
  <c r="K33" i="2"/>
  <c r="O33" i="2"/>
  <c r="S33" i="2"/>
  <c r="W33" i="2"/>
  <c r="AA33" i="2"/>
  <c r="AE33" i="2"/>
  <c r="I33" i="2"/>
  <c r="M33" i="2"/>
  <c r="Q33" i="2"/>
  <c r="U33" i="2"/>
  <c r="Y33" i="2"/>
  <c r="AC33" i="2"/>
  <c r="E33" i="2"/>
  <c r="J33" i="2"/>
  <c r="R33" i="2"/>
  <c r="Z33" i="2"/>
  <c r="L33" i="2"/>
  <c r="T33" i="2"/>
  <c r="AB33" i="2"/>
  <c r="P33" i="2"/>
  <c r="AD33" i="2"/>
  <c r="F33" i="2"/>
  <c r="V33" i="2"/>
  <c r="H33" i="2"/>
  <c r="X33" i="2"/>
  <c r="N33" i="2"/>
  <c r="I42" i="2"/>
  <c r="M42" i="2"/>
  <c r="Q42" i="2"/>
  <c r="U42" i="2"/>
  <c r="Y42" i="2"/>
  <c r="AC42" i="2"/>
  <c r="G42" i="2"/>
  <c r="K42" i="2"/>
  <c r="O42" i="2"/>
  <c r="S42" i="2"/>
  <c r="W42" i="2"/>
  <c r="AA42" i="2"/>
  <c r="AE42" i="2"/>
  <c r="L42" i="2"/>
  <c r="T42" i="2"/>
  <c r="AB42" i="2"/>
  <c r="F42" i="2"/>
  <c r="N42" i="2"/>
  <c r="V42" i="2"/>
  <c r="AD42" i="2"/>
  <c r="E42" i="2"/>
  <c r="H42" i="2"/>
  <c r="P42" i="2"/>
  <c r="X42" i="2"/>
  <c r="R42" i="2"/>
  <c r="J42" i="2"/>
  <c r="Z42" i="2"/>
  <c r="B9" i="2"/>
  <c r="AD233" i="1" l="1"/>
  <c r="AD230" i="1"/>
  <c r="AD236" i="1"/>
  <c r="AD232" i="1"/>
  <c r="AD229" i="1"/>
  <c r="AD235" i="1"/>
  <c r="AD243" i="1"/>
  <c r="AD248" i="1"/>
  <c r="AD253" i="1"/>
  <c r="AD244" i="1"/>
  <c r="AD249" i="1"/>
  <c r="AD245" i="1"/>
  <c r="AD251" i="1"/>
  <c r="AD247" i="1"/>
  <c r="AD252" i="1"/>
  <c r="AD176" i="1"/>
  <c r="AD179" i="1"/>
  <c r="AD182" i="1"/>
  <c r="AD191" i="1"/>
  <c r="AD196" i="1"/>
  <c r="AD192" i="1"/>
  <c r="AD194" i="1"/>
  <c r="AD199" i="1"/>
  <c r="AD198" i="1"/>
  <c r="AD190" i="1"/>
  <c r="AD195" i="1"/>
  <c r="AD200" i="1"/>
  <c r="AD180" i="1"/>
  <c r="AD177" i="1"/>
  <c r="AD183" i="1"/>
  <c r="F9" i="2"/>
  <c r="J9" i="2"/>
  <c r="N9" i="2"/>
  <c r="R9" i="2"/>
  <c r="V9" i="2"/>
  <c r="Z9" i="2"/>
  <c r="AD9" i="2"/>
  <c r="O9" i="2"/>
  <c r="W9" i="2"/>
  <c r="AE9" i="2"/>
  <c r="Q9" i="2"/>
  <c r="Y9" i="2"/>
  <c r="G9" i="2"/>
  <c r="K9" i="2"/>
  <c r="S9" i="2"/>
  <c r="AA9" i="2"/>
  <c r="I9" i="2"/>
  <c r="M9" i="2"/>
  <c r="U9" i="2"/>
  <c r="AC9" i="2"/>
  <c r="H9" i="2"/>
  <c r="L9" i="2"/>
  <c r="P9" i="2"/>
  <c r="T9" i="2"/>
  <c r="X9" i="2"/>
  <c r="AB9" i="2"/>
  <c r="E9" i="2"/>
  <c r="B11" i="2"/>
  <c r="B10" i="2"/>
  <c r="AD231" i="1" l="1"/>
  <c r="AD263" i="1"/>
  <c r="AD246" i="1"/>
  <c r="AD262" i="1"/>
  <c r="AD234" i="1"/>
  <c r="AD250" i="1"/>
  <c r="AD210" i="1"/>
  <c r="AD178" i="1"/>
  <c r="AD242" i="1"/>
  <c r="AD261" i="1"/>
  <c r="AD228" i="1"/>
  <c r="AD208" i="1"/>
  <c r="AD189" i="1"/>
  <c r="AD209" i="1"/>
  <c r="AD193" i="1"/>
  <c r="AD181" i="1"/>
  <c r="AD197" i="1"/>
  <c r="AD175" i="1"/>
  <c r="I11" i="2"/>
  <c r="M11" i="2"/>
  <c r="Q11" i="2"/>
  <c r="U11" i="2"/>
  <c r="Y11" i="2"/>
  <c r="AC11" i="2"/>
  <c r="P11" i="2"/>
  <c r="AB11" i="2"/>
  <c r="F11" i="2"/>
  <c r="J11" i="2"/>
  <c r="N11" i="2"/>
  <c r="R11" i="2"/>
  <c r="V11" i="2"/>
  <c r="Z11" i="2"/>
  <c r="AD11" i="2"/>
  <c r="L11" i="2"/>
  <c r="T11" i="2"/>
  <c r="X11" i="2"/>
  <c r="G11" i="2"/>
  <c r="K11" i="2"/>
  <c r="O11" i="2"/>
  <c r="S11" i="2"/>
  <c r="W11" i="2"/>
  <c r="AA11" i="2"/>
  <c r="AE11" i="2"/>
  <c r="E11" i="2"/>
  <c r="H11" i="2"/>
  <c r="G10" i="2"/>
  <c r="K10" i="2"/>
  <c r="O10" i="2"/>
  <c r="S10" i="2"/>
  <c r="W10" i="2"/>
  <c r="AA10" i="2"/>
  <c r="AE10" i="2"/>
  <c r="N10" i="2"/>
  <c r="R10" i="2"/>
  <c r="AD10" i="2"/>
  <c r="E10" i="2"/>
  <c r="H10" i="2"/>
  <c r="L10" i="2"/>
  <c r="P10" i="2"/>
  <c r="T10" i="2"/>
  <c r="X10" i="2"/>
  <c r="AB10" i="2"/>
  <c r="F10" i="2"/>
  <c r="V10" i="2"/>
  <c r="I10" i="2"/>
  <c r="M10" i="2"/>
  <c r="Q10" i="2"/>
  <c r="U10" i="2"/>
  <c r="Y10" i="2"/>
  <c r="AC10" i="2"/>
  <c r="J10" i="2"/>
  <c r="Z10" i="2"/>
  <c r="AD138" i="1"/>
  <c r="AD143" i="1"/>
  <c r="AD139" i="1"/>
  <c r="AD145" i="1"/>
  <c r="AD141" i="1"/>
  <c r="AD146" i="1"/>
  <c r="AD137" i="1"/>
  <c r="AD142" i="1"/>
  <c r="AD147" i="1"/>
  <c r="AD127" i="1"/>
  <c r="AD124" i="1"/>
  <c r="AD130" i="1"/>
  <c r="AD123" i="1"/>
  <c r="AD129" i="1"/>
  <c r="AD126" i="1"/>
  <c r="AD74" i="1"/>
  <c r="AD71" i="1"/>
  <c r="AD77" i="1"/>
  <c r="AD84" i="1"/>
  <c r="AD89" i="1"/>
  <c r="AD94" i="1"/>
  <c r="AD85" i="1"/>
  <c r="AD90" i="1"/>
  <c r="AD86" i="1"/>
  <c r="AD92" i="1"/>
  <c r="AD88" i="1"/>
  <c r="AD93" i="1"/>
  <c r="AD73" i="1"/>
  <c r="AD72" i="1" s="1"/>
  <c r="AD70" i="1"/>
  <c r="AD69" i="1" s="1"/>
  <c r="AD76" i="1"/>
  <c r="AD20" i="1"/>
  <c r="AD23" i="1"/>
  <c r="AD17" i="1"/>
  <c r="AD75" i="1" l="1"/>
  <c r="AD184" i="1"/>
  <c r="AD185" i="1" s="1"/>
  <c r="AD213" i="1" s="1"/>
  <c r="AD214" i="1" s="1"/>
  <c r="AD215" i="1" s="1"/>
  <c r="AD237" i="1"/>
  <c r="AD238" i="1" s="1"/>
  <c r="AD266" i="1" s="1"/>
  <c r="AD267" i="1" s="1"/>
  <c r="AD268" i="1" s="1"/>
  <c r="AD102" i="1"/>
  <c r="AD156" i="1"/>
  <c r="AD155" i="1"/>
  <c r="AD157" i="1"/>
  <c r="AD103" i="1"/>
  <c r="AD104" i="1"/>
  <c r="AD78" i="1"/>
  <c r="AD79" i="1" s="1"/>
  <c r="AD128" i="1"/>
  <c r="AD122" i="1"/>
  <c r="AD144" i="1"/>
  <c r="AD125" i="1"/>
  <c r="AD136" i="1"/>
  <c r="AD140" i="1"/>
  <c r="AD83" i="1"/>
  <c r="AD87" i="1"/>
  <c r="AD91" i="1"/>
  <c r="AD41" i="1"/>
  <c r="AD35" i="1"/>
  <c r="AD37" i="1"/>
  <c r="AD36" i="1"/>
  <c r="AD40" i="1"/>
  <c r="AD24" i="1"/>
  <c r="AD22" i="1" s="1"/>
  <c r="AD18" i="1"/>
  <c r="AD16" i="1" s="1"/>
  <c r="AD21" i="1"/>
  <c r="AD19" i="1" s="1"/>
  <c r="AD33" i="1"/>
  <c r="AD31" i="1"/>
  <c r="AD32" i="1"/>
  <c r="AD39" i="1"/>
  <c r="AD107" i="1" l="1"/>
  <c r="AD108" i="1" s="1"/>
  <c r="AD109" i="1" s="1"/>
  <c r="AD51" i="1"/>
  <c r="AD50" i="1"/>
  <c r="AD38" i="1"/>
  <c r="AD30" i="1"/>
  <c r="AD34" i="1"/>
  <c r="AD131" i="1"/>
  <c r="AD132" i="1" s="1"/>
  <c r="AD160" i="1" s="1"/>
  <c r="AD161" i="1" s="1"/>
  <c r="AD162" i="1" s="1"/>
  <c r="AD25" i="1"/>
  <c r="AD26" i="1" s="1"/>
  <c r="I47" i="1" l="1"/>
  <c r="AD49" i="1" l="1"/>
  <c r="AD54" i="1" s="1"/>
  <c r="AD55" i="1" l="1"/>
  <c r="I36" i="3"/>
  <c r="AD56" i="1" l="1"/>
  <c r="I38" i="3" s="1"/>
  <c r="I37" i="3"/>
</calcChain>
</file>

<file path=xl/comments1.xml><?xml version="1.0" encoding="utf-8"?>
<comments xmlns="http://schemas.openxmlformats.org/spreadsheetml/2006/main">
  <authors>
    <author>Autor</author>
    <author>T09260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>Preliminar, 1.0
, 1.1, etc.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 xml:space="preserve">Escoja de la Lista Desplegable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Escoja de la Lista Desplegable
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Escoja de la lista desplegable la relación del Requerimiento con los Requerimientos Relacionados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 xml:space="preserve">Personas relevantes para  la estimación (cliente e internos a ATH)
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 xml:space="preserve">Tomado de la Hoja Estimación.  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Tomado de la Hoja Estimación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Tomado de la hoja Estimación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1" shapeId="0">
      <text>
        <r>
          <rPr>
            <sz val="9"/>
            <color indexed="81"/>
            <rFont val="Tahoma"/>
            <family val="2"/>
          </rPr>
          <t xml:space="preserve">Ingrese uno de los tres valores establecidos en las filas anteriores, de acuerdo con su criterio.
</t>
        </r>
      </text>
    </comment>
    <comment ref="B42" authorId="1" shapeId="0">
      <text>
        <r>
          <rPr>
            <sz val="9"/>
            <color indexed="81"/>
            <rFont val="Tahoma"/>
            <family val="2"/>
          </rPr>
          <t>Ingrese este valor de acuerdo con su criterio o en su defecto deje en blanco lo que querrá decir que se adhiere al valor de la fila anterior.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 xml:space="preserve">Sustente la modificación del valor estimado, en caso de haber diligenciado la fila anterior.
</t>
        </r>
      </text>
    </comment>
  </commentList>
</comments>
</file>

<file path=xl/comments2.xml><?xml version="1.0" encoding="utf-8"?>
<comments xmlns="http://schemas.openxmlformats.org/spreadsheetml/2006/main">
  <authors>
    <author>T09260</author>
  </authors>
  <commentList>
    <comment ref="E15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Pruebas que deben ser realizadas en diferentes combinaciones de ambientes.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Se ejecuta este tipo de prueba alguno de los criterios se cumple.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Se ejecuta este tipo de prueba si el criterio se cumple (pertenece a la platafomra de dispositivos).
</t>
        </r>
      </text>
    </comment>
    <comment ref="E39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Pruebas que deben ser realizadas en diferentes combinaciones de ambientes.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>Se ejecuta este tipo de prueba alguno de los criterios se cumple.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sz val="9"/>
            <color indexed="81"/>
            <rFont val="Tahoma"/>
            <family val="2"/>
          </rPr>
          <t xml:space="preserve">Se ejecuta este tipo de prueba si el criterio se cumple (pertenece a la platafomra de dispositivos).
</t>
        </r>
      </text>
    </comment>
    <comment ref="E63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E66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Pruebas que deben ser realizadas en diferentes combinaciones de ambientes.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>Se ejecuta este tipo de prueba alguno de los criterios se cumple.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sz val="9"/>
            <color indexed="81"/>
            <rFont val="Tahoma"/>
            <family val="2"/>
          </rPr>
          <t xml:space="preserve">Se ejecuta este tipo de prueba si el criterio se cumple (pertenece a la platafomra de dispositivos).
</t>
        </r>
      </text>
    </comment>
    <comment ref="E87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E90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Pruebas que deben ser realizadas en diferentes combinaciones de ambientes.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>Se ejecuta este tipo de prueba alguno de los criterios se cumple.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 xml:space="preserve">Se ejecuta este tipo de prueba si el criterio se cumple (pertenece a la platafomra de dispositivos).
</t>
        </r>
      </text>
    </comment>
    <comment ref="E111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E114" authorId="0" shapeId="0">
      <text>
        <r>
          <rPr>
            <sz val="9"/>
            <color indexed="81"/>
            <rFont val="Tahoma"/>
            <family val="2"/>
          </rPr>
          <t>Se ejecuta este tipo de prueba si alguno de los dos criterios se cumplen.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Siempre debe justificar su selección, ya sea SI ó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Pruebas que deben ser realizadas en diferentes combinaciones de ambientes.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sz val="9"/>
            <color indexed="81"/>
            <rFont val="Tahoma"/>
            <family val="2"/>
          </rPr>
          <t>Se ejecuta este tipo de prueba alguno de los criterios se cumple.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sz val="9"/>
            <color indexed="81"/>
            <rFont val="Tahoma"/>
            <family val="2"/>
          </rPr>
          <t xml:space="preserve">Se ejecuta este tipo de prueba si el criterio se cumple (pertenece a la platafomra de dispositivos).
</t>
        </r>
      </text>
    </comment>
  </commentList>
</comments>
</file>

<file path=xl/comments3.xml><?xml version="1.0" encoding="utf-8"?>
<comments xmlns="http://schemas.openxmlformats.org/spreadsheetml/2006/main">
  <authors>
    <author>T09260</author>
    <author>Autor</author>
    <author>Ivon Carolina Rodriguez Parra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 xml:space="preserve">Escoger de la Lista Desplegable
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2" shapeId="0">
      <text>
        <r>
          <rPr>
            <b/>
            <sz val="9"/>
            <color indexed="81"/>
            <rFont val="Tahoma"/>
            <family val="2"/>
          </rPr>
          <t>Aplica sólo para Proyectos</t>
        </r>
      </text>
    </comment>
    <comment ref="C12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1" shapeId="0">
      <text>
        <r>
          <rPr>
            <sz val="9"/>
            <color indexed="81"/>
            <rFont val="Tahoma"/>
            <family val="2"/>
          </rPr>
          <t>Se calcula multiplicando el numero de casos de pruebas por las constantes establecidas en la hoja de constantes para cada tipio de prueba y complejidad.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9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AD28" authorId="1" shapeId="0">
      <text>
        <r>
          <rPr>
            <sz val="9"/>
            <color indexed="81"/>
            <rFont val="Tahoma"/>
            <family val="2"/>
          </rPr>
          <t xml:space="preserve">Se calcula multiplicando el numero de casos de pruebas por las constantes establecidas en la hoja de constantes para cada tipio de prueba y complejidad.
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34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38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C60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0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5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7" authorId="1" shapeId="0">
      <text>
        <r>
          <rPr>
            <sz val="9"/>
            <color indexed="81"/>
            <rFont val="Tahoma"/>
            <family val="2"/>
          </rPr>
          <t>Se calcula multiplicando el numero de casos de pruebas por las constantes establecidas en la hoja de constantes para cada tipio de prueba y complejidad.</t>
        </r>
      </text>
    </comment>
    <comment ref="B69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72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75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AD81" authorId="1" shapeId="0">
      <text>
        <r>
          <rPr>
            <sz val="9"/>
            <color indexed="81"/>
            <rFont val="Tahoma"/>
            <family val="2"/>
          </rPr>
          <t xml:space="preserve">Se calcula multiplicando el numero de casos de pruebas por las constantes establecidas en la hoja de constantes para cada tipio de prueba y complejidad.
</t>
        </r>
      </text>
    </comment>
    <comment ref="B83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91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C113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3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3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8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8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20" authorId="1" shapeId="0">
      <text>
        <r>
          <rPr>
            <sz val="9"/>
            <color indexed="81"/>
            <rFont val="Tahoma"/>
            <family val="2"/>
          </rPr>
          <t>Se calcula multiplicando el numero de casos de pruebas por las constantes establecidas en la hoja de constantes para cada tipio de prueba y complejidad.</t>
        </r>
      </text>
    </comment>
    <comment ref="B122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25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28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AD134" authorId="1" shapeId="0">
      <text>
        <r>
          <rPr>
            <sz val="9"/>
            <color indexed="81"/>
            <rFont val="Tahoma"/>
            <family val="2"/>
          </rPr>
          <t xml:space="preserve">Se calcula multiplicando el numero de casos de pruebas por las constantes establecidas en la hoja de constantes para cada tipio de prueba y complejidad.
</t>
        </r>
      </text>
    </comment>
    <comment ref="B136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40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44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C166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6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1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1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1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3" authorId="1" shapeId="0">
      <text>
        <r>
          <rPr>
            <sz val="9"/>
            <color indexed="81"/>
            <rFont val="Tahoma"/>
            <family val="2"/>
          </rPr>
          <t>Se calcula multiplicando el numero de casos de pruebas por las constantes establecidas en la hoja de constantes para cada tipio de prueba y complejidad.</t>
        </r>
      </text>
    </comment>
    <comment ref="B175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78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AD187" authorId="1" shapeId="0">
      <text>
        <r>
          <rPr>
            <sz val="9"/>
            <color indexed="81"/>
            <rFont val="Tahoma"/>
            <family val="2"/>
          </rPr>
          <t xml:space="preserve">Se calcula multiplicando el numero de casos de pruebas por las constantes establecidas en la hoja de constantes para cada tipio de prueba y complejidad.
</t>
        </r>
      </text>
    </comment>
    <comment ref="B189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93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197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C219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9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9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4" authorId="1" shapeId="0">
      <text>
        <r>
          <rPr>
            <b/>
            <sz val="9"/>
            <color indexed="81"/>
            <rFont val="Tahoma"/>
            <family val="2"/>
          </rPr>
          <t>Número de horas escenario optimista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Número de horas escenario esperado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4" authorId="1" shapeId="0">
      <text>
        <r>
          <rPr>
            <b/>
            <sz val="9"/>
            <color indexed="81"/>
            <rFont val="Tahoma"/>
            <family val="2"/>
          </rPr>
          <t>Número de horas escenario pesimista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4" authorId="1" shapeId="0">
      <text>
        <r>
          <rPr>
            <b/>
            <sz val="9"/>
            <color indexed="81"/>
            <rFont val="Tahoma"/>
            <family val="2"/>
          </rPr>
          <t>Total esfuerzo calculado con la formula de pert ajustado (Mejor caso + 3*Caso Esperado+ 2*Peor Caso)/6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6" authorId="1" shapeId="0">
      <text>
        <r>
          <rPr>
            <sz val="9"/>
            <color indexed="81"/>
            <rFont val="Tahoma"/>
            <family val="2"/>
          </rPr>
          <t>Se calcula multiplicando el numero de casos de pruebas por las constantes establecidas en la hoja de constantes para cada tipio de prueba y complejidad.</t>
        </r>
      </text>
    </comment>
    <comment ref="B228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231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234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AD240" authorId="1" shapeId="0">
      <text>
        <r>
          <rPr>
            <sz val="9"/>
            <color indexed="81"/>
            <rFont val="Tahoma"/>
            <family val="2"/>
          </rPr>
          <t xml:space="preserve">Se calcula multiplicando el numero de casos de pruebas por las constantes establecidas en la hoja de constantes para cada tipio de prueba y complejidad.
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246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  <comment ref="B250" authorId="0" shapeId="0">
      <text>
        <r>
          <rPr>
            <sz val="9"/>
            <color indexed="81"/>
            <rFont val="Tahoma"/>
            <family val="2"/>
          </rPr>
          <t xml:space="preserve">Agrupación, grupo de requerimientos, módulos, etc.
</t>
        </r>
      </text>
    </comment>
  </commentList>
</comments>
</file>

<file path=xl/sharedStrings.xml><?xml version="1.0" encoding="utf-8"?>
<sst xmlns="http://schemas.openxmlformats.org/spreadsheetml/2006/main" count="1970" uniqueCount="194">
  <si>
    <t>1.- PLAN Y ESTRATEGIA</t>
  </si>
  <si>
    <t>Mejor Caso</t>
  </si>
  <si>
    <t>Caso Esperado</t>
  </si>
  <si>
    <t>Peor Caso</t>
  </si>
  <si>
    <t>TOTAL</t>
  </si>
  <si>
    <t>TOTAL HORAS PLANEACIÓN</t>
  </si>
  <si>
    <t xml:space="preserve">2.- DISEÑO </t>
  </si>
  <si>
    <t>Identificar casos de prueba</t>
  </si>
  <si>
    <t>P.SMOKE</t>
  </si>
  <si>
    <t>P.FUNC</t>
  </si>
  <si>
    <t>P.REGRE.</t>
  </si>
  <si>
    <t>P. CARGA</t>
  </si>
  <si>
    <t>P.SEGUR.</t>
  </si>
  <si>
    <t>P.EXCEP.</t>
  </si>
  <si>
    <t>P.CONFIG.</t>
  </si>
  <si>
    <t>P.AUTOMAT</t>
  </si>
  <si>
    <t>TOTAL HORAS</t>
  </si>
  <si>
    <t>A</t>
  </si>
  <si>
    <t>M</t>
  </si>
  <si>
    <t>B</t>
  </si>
  <si>
    <t>Rediseño de casos de prueba</t>
  </si>
  <si>
    <t>Diseñar nuevos casos de prueba</t>
  </si>
  <si>
    <t xml:space="preserve">TOTAL HORAS DISEÑO </t>
  </si>
  <si>
    <t>3.- EJECUCIÓN</t>
  </si>
  <si>
    <t>Ejecución Ciclo1 (EJECUCIÓN DE PRUEBAS)</t>
  </si>
  <si>
    <t>Verificación / adecuación de ambientes</t>
  </si>
  <si>
    <t xml:space="preserve">Gestión de defectos </t>
  </si>
  <si>
    <t>Soporte a Pruebas de Usuario Final</t>
  </si>
  <si>
    <t>Actividades de Despliegue en ejecución</t>
  </si>
  <si>
    <t>Código:</t>
  </si>
  <si>
    <t>Fecha:</t>
  </si>
  <si>
    <t>Aprobado por:</t>
  </si>
  <si>
    <t xml:space="preserve">FECHA DEL REGISTRO: </t>
  </si>
  <si>
    <t>RESPONSABLE:</t>
  </si>
  <si>
    <t xml:space="preserve">CONTROL DE VERSIONES </t>
  </si>
  <si>
    <t xml:space="preserve">VERSIÓN </t>
  </si>
  <si>
    <t xml:space="preserve">FECHA </t>
  </si>
  <si>
    <t>AUTOR</t>
  </si>
  <si>
    <t>REVISADO POR:</t>
  </si>
  <si>
    <t>APROBADO POR:</t>
  </si>
  <si>
    <t>CONTROL MODIFICACIONES</t>
  </si>
  <si>
    <t>INFORMACIÓN GENERAL</t>
  </si>
  <si>
    <t>NOMBRE</t>
  </si>
  <si>
    <t>CARGO/ROL</t>
  </si>
  <si>
    <t>OBSERVACIONES</t>
  </si>
  <si>
    <t>CONTACTOS\STAKEHOLDERS</t>
  </si>
  <si>
    <t>CARGO</t>
  </si>
  <si>
    <t>INFORMACIÓN DE CONTACTO</t>
  </si>
  <si>
    <t xml:space="preserve">SUPUESTOS/OBSERVACIONES   </t>
  </si>
  <si>
    <t>SUPUESTO / OBSERVACIÓN</t>
  </si>
  <si>
    <t>RESULTADOS</t>
  </si>
  <si>
    <t>MODIFICACIONES A LA ESTIMACIÓN</t>
  </si>
  <si>
    <t>Ejecución Casos de Prueba</t>
  </si>
  <si>
    <t>ACTIVIDAD</t>
  </si>
  <si>
    <t>SELECCIÓN TIPOS DE PRUEBAS A REALIZAR</t>
  </si>
  <si>
    <t xml:space="preserve">TIPOS DE PRUEBAS </t>
  </si>
  <si>
    <t>Pruebas de SEGURIDAD</t>
  </si>
  <si>
    <t>Pruebas de EXCEPCIÓN</t>
  </si>
  <si>
    <t>Pruebas de CONFIGURACIÓN</t>
  </si>
  <si>
    <t>Exposición (SI / NO)</t>
  </si>
  <si>
    <t>PARTICIPANTES EN LA ESTIMACIÓN</t>
  </si>
  <si>
    <t>INDICADOR DE REQ / PROYECTO</t>
  </si>
  <si>
    <t>NUMERO DE  PROYECTO / REQUERIMIENTO:</t>
  </si>
  <si>
    <t>NOMBRE DEL PROYECTO / REQUERIMIENTO:</t>
  </si>
  <si>
    <t>PLATAFORMA PRINCIPAL AFECTADA:</t>
  </si>
  <si>
    <t>Prestación de Actividades de Calidad de TI</t>
  </si>
  <si>
    <t>Ejecución Ciclo 2 (REGRESIÓN Y VERIFICACIÓN DE ERRORES)</t>
  </si>
  <si>
    <t>Ejecución Ciclo 3  (REGRESIÓN Y VERIFICACIÓN DE ERRORES FASE 2)</t>
  </si>
  <si>
    <t>Planeación  Detallado de Pruebas</t>
  </si>
  <si>
    <t>Número de Casos de Prueba</t>
  </si>
  <si>
    <t>AGRUPACIÓN  1 &lt;&lt;Descripción Agrupación&gt;&gt;</t>
  </si>
  <si>
    <t>AGRUPACIÓN  2 &lt;&lt;Descripción Agrupación&gt;&gt;</t>
  </si>
  <si>
    <t>AGRUPACIÓN  3 &lt;&lt;Descripción Agrupación&gt;&gt;</t>
  </si>
  <si>
    <t>X</t>
  </si>
  <si>
    <t>AGRUPACIÓN  1 &lt;&lt;Descripción Agrupación 1&gt;&gt;</t>
  </si>
  <si>
    <t>AGRUPACIÓN  2 &lt;&lt;Descripción Agrupación 2&gt;&gt;</t>
  </si>
  <si>
    <t>AGRUPACIÓN  3 &lt;&lt;Descripción Agrupación 3&gt;&gt;</t>
  </si>
  <si>
    <t>ESFUERZO TOTAL Mejor escenario -&gt; 1 CICLO</t>
  </si>
  <si>
    <t>ESFUERZO TOTAL Escenario Medio -&gt; 2 CICLOS</t>
  </si>
  <si>
    <t>ESFUERZO TOTAL Peor Escenario -&gt; 3 CICLOS</t>
  </si>
  <si>
    <t>MODIFICACIÓN A LA ESTIMACIÓN - Total horas según su criterio</t>
  </si>
  <si>
    <t>MODIFICACIÓN A LA  ESTIMACIÓN - Justificación</t>
  </si>
  <si>
    <t>P.DESEMP</t>
  </si>
  <si>
    <t>Pruebas de DESEMPEÑO</t>
  </si>
  <si>
    <t>PLATAFORMA 1:</t>
  </si>
  <si>
    <t>CONSTANTES MULTIPLICADORAS - POR TIPO DE PRUEBA Y COMPLEJIDAD  - PLATAFORMA 1</t>
  </si>
  <si>
    <t>PLATAFORMA 1</t>
  </si>
  <si>
    <t>PLATAFORMA 2</t>
  </si>
  <si>
    <t>PLATAFORMA 3</t>
  </si>
  <si>
    <t>PLATAFORMA 4</t>
  </si>
  <si>
    <t>PLATAFORMA 5</t>
  </si>
  <si>
    <t>SOLUCIONES DE VIDEO</t>
  </si>
  <si>
    <t>CERRADURAS</t>
  </si>
  <si>
    <t>CAJEROS</t>
  </si>
  <si>
    <t>POS</t>
  </si>
  <si>
    <t>INTERNET</t>
  </si>
  <si>
    <t>PORTALES</t>
  </si>
  <si>
    <t>CLIENTE</t>
  </si>
  <si>
    <t>SOLICITANTE</t>
  </si>
  <si>
    <t>REQUERIMIENTOS RELACIONADOS:</t>
  </si>
  <si>
    <t xml:space="preserve">TIPO DE RELACIÓN: </t>
  </si>
  <si>
    <t>JUSTIFICACIÓN</t>
  </si>
  <si>
    <t>RECOMENDACIÓN  (PROYECTOS / MANTENIMIENTOS)</t>
  </si>
  <si>
    <t>PLATAFORMA 2:</t>
  </si>
  <si>
    <t>PLATAFORMA 3:</t>
  </si>
  <si>
    <t>PLATAFORMA 4:</t>
  </si>
  <si>
    <t>PLATAFORMA 5:</t>
  </si>
  <si>
    <t>Pruebas de REGRESIÓN:</t>
  </si>
  <si>
    <t>Pruebas de CARGA:</t>
  </si>
  <si>
    <t>Concurrencia (alto número de usuarios susceptible de estar realizando el proceso de negocio de manera concurrente)</t>
  </si>
  <si>
    <t xml:space="preserve">Previsión de picos transaccionales </t>
  </si>
  <si>
    <t>SI</t>
  </si>
  <si>
    <t>EXPOSICIÓN  (SI / NO)</t>
  </si>
  <si>
    <t>Pruebas SMOKE:</t>
  </si>
  <si>
    <t>Es un testing rápido que se realiza no tanto para encontrar bugs sino para asegurarse que la funcionalidad básica del software o de una parte del software se comporta correctamente.  SIEMPRE DEBEN REALIZARSE.</t>
  </si>
  <si>
    <t>Pruebas  FUNCIONALES:</t>
  </si>
  <si>
    <t>¿Diferentes niveles de accesibilidad a la información?</t>
  </si>
  <si>
    <t>¿Se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información.?</t>
  </si>
  <si>
    <t>¿El cambio debe ser probado en varios tipos de configuraciones de hardware?</t>
  </si>
  <si>
    <t>¿El cambio debe ser probado en varios tipos de configuraciones de software base?</t>
  </si>
  <si>
    <t>Siempre debe justificar su selecció, ya sea SI ó NO</t>
  </si>
  <si>
    <t>¿El cambio pertenece a la plataforma de Dispositivos?</t>
  </si>
  <si>
    <t>CONSTANTES MULTIPLICADORAS - POR TIPO DE PRUEBA Y COMPLEJIDAD - PLATAFORMA 2</t>
  </si>
  <si>
    <t>CONSTANTES MULTIPLICADORAS - POR TIPO DE PRUEBA Y COMPLEJIDAD - PLATAFORMA 3</t>
  </si>
  <si>
    <t>CONSTANTES MULTIPLICADORAS - POR TIPO DE PRUEBA Y COMPLEJIDAD - PLATAFORMA 4</t>
  </si>
  <si>
    <t>CONSTANTES MULTIPLICADORAS - POR TIPO DE PRUEBA Y COMPLEJIDAD - PLATAFORMA 5</t>
  </si>
  <si>
    <t xml:space="preserve">MATRIZ DE ESTIMACIÓN TAREAS DE CALIDAD </t>
  </si>
  <si>
    <t>MATRIZ DE ESTIMACIÓN TAREAS DE CALIDAD</t>
  </si>
  <si>
    <t xml:space="preserve"> MATRIZ DE ESTIMACIÓN TAREAS DE CALIDAD </t>
  </si>
  <si>
    <t xml:space="preserve">  MATRIZ DE ESTIMACIÓN TAREAS DE CALIDAD</t>
  </si>
  <si>
    <t>PLATAFORMA</t>
  </si>
  <si>
    <r>
      <t xml:space="preserve">Estas pruebas confirman que los requisitos para un uso específico previsto han sido satisfactorios (Validación). 
</t>
    </r>
    <r>
      <rPr>
        <i/>
        <u/>
        <sz val="9"/>
        <color theme="1"/>
        <rFont val="Arial"/>
        <family val="2"/>
      </rPr>
      <t>POR DEFECTO DEBEN REALIZARSE, SI SEGÚN SU CRITERIO NO SE DEBEN REALIZAR, JUSTIFIQUE SU ELECCIÓN.</t>
    </r>
  </si>
  <si>
    <r>
      <t xml:space="preserve">Pruebas que intentan descubrir las causas de nuevos errores, inducidos por cambios recientemente realizados en partes de la aplicación. 
</t>
    </r>
    <r>
      <rPr>
        <i/>
        <u/>
        <sz val="9"/>
        <color theme="1"/>
        <rFont val="Arial"/>
        <family val="2"/>
      </rPr>
      <t>POR DEFECTO DEBEN REALIZARSE, SI SEGÚN SU CRITERIO NO SE DEBEN REALIZAR, JUSTIFIQUE SU ELECCIÓN.</t>
    </r>
  </si>
  <si>
    <t>Siempre debe justificar su selección, ya sea SI ó NO</t>
  </si>
  <si>
    <r>
      <t xml:space="preserve">Es un evento anormal que ocurre
durante la ejecución de un método y que se
maneja explícitamente a través del lanzamiento
de una excepción.    
</t>
    </r>
    <r>
      <rPr>
        <i/>
        <u/>
        <sz val="9"/>
        <color theme="1"/>
        <rFont val="Arial"/>
        <family val="2"/>
      </rPr>
      <t>POR DEFECTO DEBEN REALIZARSE, SI SEGÚN SU CRITERIO NO SE DEBEN REALIZAR, JUSTIFIQUE SU ELECCIÓN.</t>
    </r>
    <r>
      <rPr>
        <i/>
        <sz val="9"/>
        <color theme="1"/>
        <rFont val="Arial"/>
        <family val="2"/>
      </rPr>
      <t xml:space="preserve">
</t>
    </r>
  </si>
  <si>
    <t>DIGIPASS</t>
  </si>
  <si>
    <t>PSE</t>
  </si>
  <si>
    <t>POSTILION-LOADSET</t>
  </si>
  <si>
    <t>POSTILION-OFFICE</t>
  </si>
  <si>
    <t>POSTILION-REALTIME</t>
  </si>
  <si>
    <t>POSTILION-POSTVIEW</t>
  </si>
  <si>
    <t>TOTAL HORAS ESTRATEGIA</t>
  </si>
  <si>
    <t>Total Ejecución Ciclo 1</t>
  </si>
  <si>
    <t>Total Ejecución Ciclo 2</t>
  </si>
  <si>
    <t>Total Ejecución Ciclo 3</t>
  </si>
  <si>
    <t>Actividad</t>
  </si>
  <si>
    <t>CICLO 1</t>
  </si>
  <si>
    <t>Esperado</t>
  </si>
  <si>
    <t>Peor</t>
  </si>
  <si>
    <t>CICLO 2</t>
  </si>
  <si>
    <t>CICLO 3</t>
  </si>
  <si>
    <t>TOTAL HORAS ESTRATEGIA Y DISEÑO</t>
  </si>
  <si>
    <t>Ejecución Otras</t>
  </si>
  <si>
    <t>Estrategia de Pruebas</t>
  </si>
  <si>
    <t>WMB-IFX-DATAPOWER</t>
  </si>
  <si>
    <t>requerimiento 1</t>
  </si>
  <si>
    <t>requerimiento 2</t>
  </si>
  <si>
    <t>AGRUPACIÓN  1 RQ23880</t>
  </si>
  <si>
    <t>CORE-PASARELA</t>
  </si>
  <si>
    <t>NO</t>
  </si>
  <si>
    <t>N/A</t>
  </si>
  <si>
    <t>Pruebas de Reverso</t>
  </si>
  <si>
    <t>PYC-CONVENIOS</t>
  </si>
  <si>
    <t>APTRA VISION</t>
  </si>
  <si>
    <t>BANCA MÓVIL</t>
  </si>
  <si>
    <t>ICBS</t>
  </si>
  <si>
    <t>BI</t>
  </si>
  <si>
    <t>HPOO</t>
  </si>
  <si>
    <t>SISTEMA UNICO</t>
  </si>
  <si>
    <t>PORTAL DE PAGOS</t>
  </si>
  <si>
    <t>AVALORA</t>
  </si>
  <si>
    <t>ADM-EFECTIVO</t>
  </si>
  <si>
    <t>0.28</t>
  </si>
  <si>
    <t>4.00</t>
  </si>
  <si>
    <t>3.00</t>
  </si>
  <si>
    <t xml:space="preserve">Horas de Soporte </t>
  </si>
  <si>
    <t>ESFUERZO SOPORTE A USUARIO FINAL</t>
  </si>
  <si>
    <t>RQ1</t>
  </si>
  <si>
    <t>RQ2</t>
  </si>
  <si>
    <t>RQ3</t>
  </si>
  <si>
    <t>GOANYWHERE</t>
  </si>
  <si>
    <t>MAI</t>
  </si>
  <si>
    <t>QA</t>
  </si>
  <si>
    <t>MS</t>
  </si>
  <si>
    <t>Proyecto</t>
  </si>
  <si>
    <t>Individual</t>
  </si>
  <si>
    <t>Otros</t>
  </si>
  <si>
    <t>Miguel Silva</t>
  </si>
  <si>
    <t>Analista Calidad</t>
  </si>
  <si>
    <t>Emmanuel Peña</t>
  </si>
  <si>
    <t>Carlos Tachack</t>
  </si>
  <si>
    <t>Desarrollador</t>
  </si>
  <si>
    <t>Mejor Escenario 1 CICLO</t>
  </si>
  <si>
    <t>ESCENARIO SELECCIONADO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</si>
</sst>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40A]d&quot; de &quot;mmmm&quot; de &quot;yyyy;@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i/>
      <sz val="9"/>
      <color indexed="55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3" tint="0.3999755851924192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i/>
      <u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34998626667073579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0" tint="-0.249977111117893"/>
      </right>
      <top/>
      <bottom style="thin">
        <color theme="0" tint="-0.34998626667073579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164" fontId="11" fillId="0" borderId="0"/>
  </cellStyleXfs>
  <cellXfs count="410">
    <xf numFmtId="0" fontId="0" fillId="0" borderId="0" xfId="0"/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vertical="center" wrapText="1"/>
      <protection locked="0"/>
    </xf>
    <xf numFmtId="0" fontId="7" fillId="2" borderId="0" xfId="1" applyNumberFormat="1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9" fillId="2" borderId="0" xfId="1" applyNumberFormat="1" applyFont="1" applyFill="1" applyAlignment="1" applyProtection="1">
      <alignment vertical="center" wrapText="1"/>
      <protection locked="0"/>
    </xf>
    <xf numFmtId="0" fontId="13" fillId="0" borderId="0" xfId="0" applyNumberFormat="1" applyFont="1" applyAlignment="1" applyProtection="1">
      <alignment wrapText="1"/>
      <protection locked="0"/>
    </xf>
    <xf numFmtId="0" fontId="0" fillId="0" borderId="0" xfId="0" applyNumberFormat="1" applyAlignment="1" applyProtection="1">
      <alignment wrapText="1"/>
      <protection locked="0"/>
    </xf>
    <xf numFmtId="0" fontId="0" fillId="0" borderId="0" xfId="0" applyNumberFormat="1" applyProtection="1">
      <protection locked="0"/>
    </xf>
    <xf numFmtId="0" fontId="14" fillId="0" borderId="0" xfId="0" applyFont="1"/>
    <xf numFmtId="0" fontId="2" fillId="2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7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NumberFormat="1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0" fontId="17" fillId="5" borderId="1" xfId="0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Protection="1">
      <protection locked="0"/>
    </xf>
    <xf numFmtId="0" fontId="18" fillId="0" borderId="0" xfId="0" applyFont="1" applyProtection="1">
      <protection locked="0"/>
    </xf>
    <xf numFmtId="0" fontId="14" fillId="0" borderId="1" xfId="0" applyFont="1" applyFill="1" applyBorder="1" applyAlignment="1" applyProtection="1"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16" fillId="0" borderId="0" xfId="0" applyFont="1" applyFill="1" applyAlignment="1" applyProtection="1">
      <protection locked="0"/>
    </xf>
    <xf numFmtId="0" fontId="18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2" fillId="0" borderId="0" xfId="0" applyNumberFormat="1" applyFont="1" applyFill="1" applyAlignment="1" applyProtection="1">
      <alignment wrapText="1"/>
      <protection locked="0"/>
    </xf>
    <xf numFmtId="165" fontId="15" fillId="6" borderId="1" xfId="0" applyNumberFormat="1" applyFont="1" applyFill="1" applyBorder="1" applyAlignment="1" applyProtection="1">
      <alignment horizontal="right" wrapText="1"/>
    </xf>
    <xf numFmtId="0" fontId="15" fillId="5" borderId="0" xfId="0" applyFont="1" applyFill="1" applyBorder="1" applyAlignment="1" applyProtection="1">
      <protection locked="0"/>
    </xf>
    <xf numFmtId="0" fontId="15" fillId="5" borderId="4" xfId="0" applyFont="1" applyFill="1" applyBorder="1" applyAlignment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alignment horizontal="center"/>
      <protection locked="0"/>
    </xf>
    <xf numFmtId="0" fontId="14" fillId="0" borderId="11" xfId="0" applyFont="1" applyFill="1" applyBorder="1" applyProtection="1">
      <protection locked="0"/>
    </xf>
    <xf numFmtId="0" fontId="15" fillId="5" borderId="12" xfId="0" applyFont="1" applyFill="1" applyBorder="1" applyAlignment="1" applyProtection="1">
      <protection locked="0"/>
    </xf>
    <xf numFmtId="0" fontId="15" fillId="5" borderId="13" xfId="0" applyFont="1" applyFill="1" applyBorder="1" applyAlignment="1" applyProtection="1">
      <protection locked="0"/>
    </xf>
    <xf numFmtId="0" fontId="15" fillId="5" borderId="14" xfId="0" applyFont="1" applyFill="1" applyBorder="1" applyAlignment="1" applyProtection="1">
      <protection locked="0"/>
    </xf>
    <xf numFmtId="0" fontId="15" fillId="5" borderId="15" xfId="0" applyFont="1" applyFill="1" applyBorder="1" applyAlignment="1" applyProtection="1">
      <protection locked="0"/>
    </xf>
    <xf numFmtId="0" fontId="14" fillId="0" borderId="16" xfId="0" applyFont="1" applyFill="1" applyBorder="1" applyProtection="1">
      <protection locked="0"/>
    </xf>
    <xf numFmtId="0" fontId="16" fillId="0" borderId="0" xfId="0" applyFont="1" applyAlignment="1" applyProtection="1">
      <alignment wrapText="1"/>
      <protection locked="0"/>
    </xf>
    <xf numFmtId="0" fontId="14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2" fontId="14" fillId="4" borderId="1" xfId="0" applyNumberFormat="1" applyFont="1" applyFill="1" applyBorder="1"/>
    <xf numFmtId="0" fontId="14" fillId="0" borderId="0" xfId="0" applyFont="1" applyFill="1" applyBorder="1" applyAlignment="1"/>
    <xf numFmtId="0" fontId="16" fillId="0" borderId="0" xfId="0" applyFont="1" applyBorder="1" applyProtection="1">
      <protection locked="0"/>
    </xf>
    <xf numFmtId="0" fontId="14" fillId="0" borderId="0" xfId="0" applyFont="1" applyBorder="1"/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22" fillId="10" borderId="1" xfId="0" applyFont="1" applyFill="1" applyBorder="1" applyAlignment="1" applyProtection="1">
      <protection locked="0"/>
    </xf>
    <xf numFmtId="0" fontId="15" fillId="5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14" fillId="0" borderId="31" xfId="0" applyFont="1" applyFill="1" applyBorder="1" applyAlignment="1" applyProtection="1">
      <alignment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25" fillId="7" borderId="1" xfId="0" applyFont="1" applyFill="1" applyBorder="1" applyAlignment="1" applyProtection="1">
      <alignment wrapText="1"/>
      <protection locked="0"/>
    </xf>
    <xf numFmtId="0" fontId="25" fillId="8" borderId="1" xfId="0" applyFont="1" applyFill="1" applyBorder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wrapText="1"/>
      <protection locked="0"/>
    </xf>
    <xf numFmtId="0" fontId="25" fillId="9" borderId="10" xfId="0" applyFont="1" applyFill="1" applyBorder="1" applyAlignment="1" applyProtection="1">
      <alignment wrapText="1"/>
      <protection locked="0"/>
    </xf>
    <xf numFmtId="0" fontId="7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right"/>
      <protection locked="0"/>
    </xf>
    <xf numFmtId="0" fontId="15" fillId="5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 applyProtection="1">
      <alignment horizontal="center"/>
    </xf>
    <xf numFmtId="0" fontId="0" fillId="8" borderId="0" xfId="0" applyFill="1" applyProtection="1"/>
    <xf numFmtId="0" fontId="14" fillId="0" borderId="1" xfId="0" applyFont="1" applyBorder="1" applyProtection="1"/>
    <xf numFmtId="0" fontId="15" fillId="4" borderId="1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65" fontId="14" fillId="4" borderId="1" xfId="0" applyNumberFormat="1" applyFont="1" applyFill="1" applyBorder="1" applyAlignment="1" applyProtection="1">
      <alignment horizontal="right"/>
    </xf>
    <xf numFmtId="165" fontId="15" fillId="4" borderId="1" xfId="0" applyNumberFormat="1" applyFont="1" applyFill="1" applyBorder="1" applyAlignment="1" applyProtection="1">
      <alignment horizontal="right"/>
    </xf>
    <xf numFmtId="165" fontId="19" fillId="7" borderId="70" xfId="0" applyNumberFormat="1" applyFont="1" applyFill="1" applyBorder="1" applyAlignment="1" applyProtection="1">
      <alignment horizontal="right"/>
    </xf>
    <xf numFmtId="165" fontId="19" fillId="7" borderId="45" xfId="0" applyNumberFormat="1" applyFont="1" applyFill="1" applyBorder="1" applyAlignment="1" applyProtection="1">
      <alignment horizontal="right"/>
    </xf>
    <xf numFmtId="165" fontId="19" fillId="7" borderId="46" xfId="0" applyNumberFormat="1" applyFont="1" applyFill="1" applyBorder="1" applyAlignment="1" applyProtection="1">
      <alignment horizontal="right"/>
    </xf>
    <xf numFmtId="165" fontId="19" fillId="8" borderId="45" xfId="0" applyNumberFormat="1" applyFont="1" applyFill="1" applyBorder="1" applyAlignment="1" applyProtection="1">
      <alignment horizontal="right"/>
    </xf>
    <xf numFmtId="165" fontId="19" fillId="8" borderId="74" xfId="0" applyNumberFormat="1" applyFont="1" applyFill="1" applyBorder="1" applyAlignment="1" applyProtection="1">
      <alignment horizontal="right"/>
    </xf>
    <xf numFmtId="165" fontId="19" fillId="8" borderId="25" xfId="0" applyNumberFormat="1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  <protection locked="0"/>
    </xf>
    <xf numFmtId="0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7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31" xfId="0" applyFont="1" applyFill="1" applyBorder="1" applyAlignment="1" applyProtection="1">
      <alignment horizontal="left" vertical="center" wrapText="1"/>
      <protection locked="0"/>
    </xf>
    <xf numFmtId="0" fontId="7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2" fillId="0" borderId="0" xfId="0" applyFont="1" applyProtection="1"/>
    <xf numFmtId="165" fontId="0" fillId="0" borderId="0" xfId="0" applyNumberFormat="1" applyProtection="1"/>
    <xf numFmtId="0" fontId="14" fillId="0" borderId="77" xfId="0" applyFont="1" applyBorder="1" applyProtection="1"/>
    <xf numFmtId="2" fontId="14" fillId="4" borderId="77" xfId="0" applyNumberFormat="1" applyFont="1" applyFill="1" applyBorder="1" applyAlignment="1" applyProtection="1">
      <alignment horizontal="center"/>
    </xf>
    <xf numFmtId="2" fontId="14" fillId="4" borderId="78" xfId="0" applyNumberFormat="1" applyFont="1" applyFill="1" applyBorder="1" applyAlignment="1" applyProtection="1">
      <alignment horizontal="center"/>
    </xf>
    <xf numFmtId="2" fontId="14" fillId="4" borderId="31" xfId="0" applyNumberFormat="1" applyFont="1" applyFill="1" applyBorder="1" applyAlignment="1" applyProtection="1">
      <alignment horizontal="center"/>
    </xf>
    <xf numFmtId="0" fontId="14" fillId="0" borderId="8" xfId="0" applyFont="1" applyBorder="1" applyProtection="1"/>
    <xf numFmtId="2" fontId="14" fillId="4" borderId="8" xfId="0" applyNumberFormat="1" applyFont="1" applyFill="1" applyBorder="1" applyAlignment="1" applyProtection="1">
      <alignment horizontal="center"/>
    </xf>
    <xf numFmtId="2" fontId="14" fillId="4" borderId="9" xfId="0" applyNumberFormat="1" applyFont="1" applyFill="1" applyBorder="1" applyAlignment="1" applyProtection="1">
      <alignment horizontal="center"/>
    </xf>
    <xf numFmtId="0" fontId="15" fillId="5" borderId="8" xfId="0" applyFont="1" applyFill="1" applyBorder="1" applyAlignment="1" applyProtection="1">
      <alignment horizontal="center"/>
    </xf>
    <xf numFmtId="0" fontId="15" fillId="5" borderId="9" xfId="0" applyFont="1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14" fontId="7" fillId="0" borderId="5" xfId="1" applyNumberFormat="1" applyFont="1" applyFill="1" applyBorder="1" applyAlignment="1" applyProtection="1">
      <alignment horizontal="center" vertical="center" wrapText="1"/>
      <protection locked="0"/>
    </xf>
    <xf numFmtId="165" fontId="15" fillId="4" borderId="1" xfId="0" applyNumberFormat="1" applyFont="1" applyFill="1" applyBorder="1" applyAlignment="1" applyProtection="1">
      <alignment horizontal="center" wrapText="1"/>
    </xf>
    <xf numFmtId="0" fontId="15" fillId="7" borderId="18" xfId="0" applyFont="1" applyFill="1" applyBorder="1" applyAlignment="1" applyProtection="1">
      <alignment horizontal="center" wrapText="1"/>
      <protection locked="0"/>
    </xf>
    <xf numFmtId="0" fontId="15" fillId="7" borderId="19" xfId="0" applyFont="1" applyFill="1" applyBorder="1" applyAlignment="1" applyProtection="1">
      <alignment horizontal="center" wrapText="1"/>
      <protection locked="0"/>
    </xf>
    <xf numFmtId="0" fontId="15" fillId="7" borderId="17" xfId="0" applyFont="1" applyFill="1" applyBorder="1" applyAlignment="1" applyProtection="1">
      <alignment horizontal="center" wrapText="1"/>
      <protection locked="0"/>
    </xf>
    <xf numFmtId="0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horizont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8" xfId="0" applyNumberFormat="1" applyFont="1" applyFill="1" applyBorder="1" applyAlignment="1" applyProtection="1">
      <alignment horizontal="center" vertical="top" wrapText="1"/>
      <protection locked="0"/>
    </xf>
    <xf numFmtId="0" fontId="6" fillId="0" borderId="19" xfId="0" applyNumberFormat="1" applyFont="1" applyFill="1" applyBorder="1" applyAlignment="1" applyProtection="1">
      <alignment horizontal="center" vertical="top" wrapText="1"/>
      <protection locked="0"/>
    </xf>
    <xf numFmtId="0" fontId="6" fillId="0" borderId="17" xfId="0" applyNumberFormat="1" applyFont="1" applyFill="1" applyBorder="1" applyAlignment="1" applyProtection="1">
      <alignment horizontal="center" vertical="top" wrapText="1"/>
      <protection locked="0"/>
    </xf>
    <xf numFmtId="0" fontId="3" fillId="0" borderId="1" xfId="0" applyNumberFormat="1" applyFont="1" applyFill="1" applyBorder="1" applyAlignment="1" applyProtection="1">
      <alignment horizontal="center" wrapText="1"/>
      <protection locked="0"/>
    </xf>
    <xf numFmtId="0" fontId="3" fillId="5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Border="1" applyAlignment="1" applyProtection="1">
      <alignment vertical="center" wrapText="1"/>
      <protection locked="0"/>
    </xf>
    <xf numFmtId="0" fontId="6" fillId="12" borderId="18" xfId="0" applyNumberFormat="1" applyFont="1" applyFill="1" applyBorder="1" applyAlignment="1" applyProtection="1">
      <alignment horizontal="left" vertical="top" wrapText="1"/>
      <protection locked="0"/>
    </xf>
    <xf numFmtId="0" fontId="6" fillId="12" borderId="19" xfId="0" applyNumberFormat="1" applyFont="1" applyFill="1" applyBorder="1" applyAlignment="1" applyProtection="1">
      <alignment horizontal="left" vertical="top" wrapText="1"/>
      <protection locked="0"/>
    </xf>
    <xf numFmtId="0" fontId="6" fillId="12" borderId="17" xfId="0" applyNumberFormat="1" applyFont="1" applyFill="1" applyBorder="1" applyAlignment="1" applyProtection="1">
      <alignment horizontal="left" vertical="top" wrapText="1"/>
      <protection locked="0"/>
    </xf>
    <xf numFmtId="0" fontId="6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15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8" xfId="0" applyFont="1" applyFill="1" applyBorder="1" applyAlignment="1" applyProtection="1">
      <alignment horizontal="center" wrapText="1"/>
      <protection locked="0"/>
    </xf>
    <xf numFmtId="0" fontId="15" fillId="8" borderId="19" xfId="0" applyFont="1" applyFill="1" applyBorder="1" applyAlignment="1" applyProtection="1">
      <alignment horizontal="center" wrapText="1"/>
      <protection locked="0"/>
    </xf>
    <xf numFmtId="0" fontId="15" fillId="8" borderId="17" xfId="0" applyFont="1" applyFill="1" applyBorder="1" applyAlignment="1" applyProtection="1">
      <alignment horizontal="center" wrapText="1"/>
      <protection locked="0"/>
    </xf>
    <xf numFmtId="0" fontId="15" fillId="9" borderId="18" xfId="0" applyFont="1" applyFill="1" applyBorder="1" applyAlignment="1" applyProtection="1">
      <alignment horizontal="center" wrapText="1"/>
      <protection locked="0"/>
    </xf>
    <xf numFmtId="0" fontId="15" fillId="9" borderId="19" xfId="0" applyFont="1" applyFill="1" applyBorder="1" applyAlignment="1" applyProtection="1">
      <alignment horizontal="center" wrapText="1"/>
      <protection locked="0"/>
    </xf>
    <xf numFmtId="0" fontId="15" fillId="9" borderId="17" xfId="0" applyFont="1" applyFill="1" applyBorder="1" applyAlignment="1" applyProtection="1">
      <alignment horizontal="center" wrapText="1"/>
      <protection locked="0"/>
    </xf>
    <xf numFmtId="0" fontId="3" fillId="5" borderId="18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9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7" xfId="0" applyNumberFormat="1" applyFont="1" applyFill="1" applyBorder="1" applyAlignment="1" applyProtection="1">
      <alignment horizontal="right" vertical="center" wrapText="1"/>
      <protection locked="0"/>
    </xf>
    <xf numFmtId="165" fontId="15" fillId="0" borderId="18" xfId="0" applyNumberFormat="1" applyFont="1" applyFill="1" applyBorder="1" applyAlignment="1" applyProtection="1">
      <alignment horizontal="center" wrapText="1"/>
      <protection locked="0"/>
    </xf>
    <xf numFmtId="165" fontId="15" fillId="0" borderId="19" xfId="0" applyNumberFormat="1" applyFont="1" applyFill="1" applyBorder="1" applyAlignment="1" applyProtection="1">
      <alignment horizontal="center" wrapText="1"/>
      <protection locked="0"/>
    </xf>
    <xf numFmtId="165" fontId="15" fillId="0" borderId="17" xfId="0" applyNumberFormat="1" applyFont="1" applyFill="1" applyBorder="1" applyAlignment="1" applyProtection="1">
      <alignment horizontal="center" wrapText="1"/>
      <protection locked="0"/>
    </xf>
    <xf numFmtId="0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right" wrapText="1"/>
      <protection locked="0"/>
    </xf>
    <xf numFmtId="0" fontId="15" fillId="5" borderId="19" xfId="0" applyFont="1" applyFill="1" applyBorder="1" applyAlignment="1" applyProtection="1">
      <alignment horizontal="right" wrapText="1"/>
      <protection locked="0"/>
    </xf>
    <xf numFmtId="0" fontId="15" fillId="5" borderId="17" xfId="0" applyFont="1" applyFill="1" applyBorder="1" applyAlignment="1" applyProtection="1">
      <alignment horizontal="right" wrapText="1"/>
      <protection locked="0"/>
    </xf>
    <xf numFmtId="165" fontId="15" fillId="4" borderId="18" xfId="0" applyNumberFormat="1" applyFont="1" applyFill="1" applyBorder="1" applyAlignment="1" applyProtection="1">
      <alignment horizontal="center" wrapText="1"/>
    </xf>
    <xf numFmtId="165" fontId="15" fillId="4" borderId="19" xfId="0" applyNumberFormat="1" applyFont="1" applyFill="1" applyBorder="1" applyAlignment="1" applyProtection="1">
      <alignment horizontal="center" wrapText="1"/>
    </xf>
    <xf numFmtId="165" fontId="15" fillId="4" borderId="17" xfId="0" applyNumberFormat="1" applyFont="1" applyFill="1" applyBorder="1" applyAlignment="1" applyProtection="1">
      <alignment horizontal="center" wrapText="1"/>
    </xf>
    <xf numFmtId="0" fontId="6" fillId="0" borderId="1" xfId="0" applyNumberFormat="1" applyFont="1" applyFill="1" applyBorder="1" applyAlignment="1" applyProtection="1">
      <alignment horizontal="center" wrapText="1"/>
      <protection locked="0"/>
    </xf>
    <xf numFmtId="0" fontId="6" fillId="0" borderId="18" xfId="0" applyNumberFormat="1" applyFont="1" applyFill="1" applyBorder="1" applyAlignment="1" applyProtection="1">
      <alignment horizontal="center" wrapText="1"/>
      <protection locked="0"/>
    </xf>
    <xf numFmtId="0" fontId="6" fillId="0" borderId="19" xfId="0" applyNumberFormat="1" applyFont="1" applyFill="1" applyBorder="1" applyAlignment="1" applyProtection="1">
      <alignment horizontal="center" wrapText="1"/>
      <protection locked="0"/>
    </xf>
    <xf numFmtId="0" fontId="6" fillId="0" borderId="17" xfId="0" applyNumberFormat="1" applyFont="1" applyFill="1" applyBorder="1" applyAlignment="1" applyProtection="1">
      <alignment horizontal="center" wrapText="1"/>
      <protection locked="0"/>
    </xf>
    <xf numFmtId="0" fontId="14" fillId="0" borderId="1" xfId="0" applyNumberFormat="1" applyFont="1" applyFill="1" applyBorder="1" applyAlignment="1" applyProtection="1">
      <alignment horizontal="center" wrapText="1"/>
      <protection locked="0"/>
    </xf>
    <xf numFmtId="0" fontId="14" fillId="0" borderId="18" xfId="0" applyNumberFormat="1" applyFont="1" applyFill="1" applyBorder="1" applyAlignment="1" applyProtection="1">
      <alignment horizontal="center" wrapText="1"/>
      <protection locked="0"/>
    </xf>
    <xf numFmtId="0" fontId="14" fillId="0" borderId="19" xfId="0" applyNumberFormat="1" applyFont="1" applyFill="1" applyBorder="1" applyAlignment="1" applyProtection="1">
      <alignment horizontal="center" wrapText="1"/>
      <protection locked="0"/>
    </xf>
    <xf numFmtId="0" fontId="14" fillId="0" borderId="17" xfId="0" applyNumberFormat="1" applyFont="1" applyFill="1" applyBorder="1" applyAlignment="1" applyProtection="1">
      <alignment horizontal="center" wrapText="1"/>
      <protection locked="0"/>
    </xf>
    <xf numFmtId="0" fontId="15" fillId="5" borderId="1" xfId="0" applyNumberFormat="1" applyFont="1" applyFill="1" applyBorder="1" applyAlignment="1" applyProtection="1">
      <alignment horizontal="center" wrapText="1"/>
      <protection locked="0"/>
    </xf>
    <xf numFmtId="0" fontId="3" fillId="11" borderId="1" xfId="0" applyFont="1" applyFill="1" applyBorder="1" applyAlignment="1" applyProtection="1">
      <alignment horizontal="left" vertical="center" wrapText="1"/>
      <protection locked="0"/>
    </xf>
    <xf numFmtId="0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1" applyNumberFormat="1" applyFont="1" applyFill="1" applyBorder="1" applyAlignment="1" applyProtection="1">
      <alignment horizontal="left" vertical="center" wrapText="1"/>
      <protection locked="0"/>
    </xf>
    <xf numFmtId="0" fontId="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wrapText="1"/>
      <protection locked="0"/>
    </xf>
    <xf numFmtId="0" fontId="3" fillId="0" borderId="19" xfId="0" applyFont="1" applyFill="1" applyBorder="1" applyAlignment="1" applyProtection="1">
      <alignment horizontal="center" wrapText="1"/>
      <protection locked="0"/>
    </xf>
    <xf numFmtId="0" fontId="3" fillId="0" borderId="17" xfId="0" applyFont="1" applyFill="1" applyBorder="1" applyAlignment="1" applyProtection="1">
      <alignment horizontal="center" wrapText="1"/>
      <protection locked="0"/>
    </xf>
    <xf numFmtId="0" fontId="7" fillId="5" borderId="18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7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11" borderId="18" xfId="0" applyFont="1" applyFill="1" applyBorder="1" applyAlignment="1" applyProtection="1">
      <alignment horizontal="left" wrapText="1"/>
      <protection locked="0"/>
    </xf>
    <xf numFmtId="0" fontId="3" fillId="11" borderId="19" xfId="0" applyFont="1" applyFill="1" applyBorder="1" applyAlignment="1" applyProtection="1">
      <alignment horizontal="left" wrapText="1"/>
      <protection locked="0"/>
    </xf>
    <xf numFmtId="0" fontId="3" fillId="11" borderId="17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 applyProtection="1">
      <alignment horizontal="left" wrapText="1"/>
      <protection locked="0"/>
    </xf>
    <xf numFmtId="0" fontId="0" fillId="0" borderId="19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11" borderId="1" xfId="0" applyFont="1" applyFill="1" applyBorder="1" applyAlignment="1" applyProtection="1">
      <alignment horizontal="left" wrapText="1"/>
      <protection locked="0"/>
    </xf>
    <xf numFmtId="0" fontId="7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7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3" fillId="5" borderId="19" xfId="0" applyFont="1" applyFill="1" applyBorder="1" applyAlignment="1" applyProtection="1">
      <alignment horizontal="left" vertical="center" wrapText="1"/>
      <protection locked="0"/>
    </xf>
    <xf numFmtId="0" fontId="15" fillId="5" borderId="30" xfId="0" applyFont="1" applyFill="1" applyBorder="1" applyAlignment="1" applyProtection="1">
      <alignment horizontal="left" vertical="center" wrapText="1"/>
      <protection locked="0"/>
    </xf>
    <xf numFmtId="0" fontId="15" fillId="5" borderId="1" xfId="0" applyFont="1" applyFill="1" applyBorder="1" applyAlignment="1" applyProtection="1">
      <alignment horizontal="left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15" fillId="5" borderId="26" xfId="0" applyFont="1" applyFill="1" applyBorder="1" applyAlignment="1" applyProtection="1">
      <alignment horizontal="center" vertical="center" wrapText="1"/>
      <protection locked="0"/>
    </xf>
    <xf numFmtId="0" fontId="14" fillId="0" borderId="32" xfId="0" applyFont="1" applyFill="1" applyBorder="1" applyAlignment="1" applyProtection="1">
      <alignment horizontal="left" vertical="center" wrapText="1"/>
      <protection locked="0"/>
    </xf>
    <xf numFmtId="0" fontId="14" fillId="0" borderId="8" xfId="0" applyFont="1" applyFill="1" applyBorder="1" applyAlignment="1" applyProtection="1">
      <alignment horizontal="left" vertical="center" wrapText="1"/>
      <protection locked="0"/>
    </xf>
    <xf numFmtId="0" fontId="23" fillId="0" borderId="30" xfId="0" applyFont="1" applyFill="1" applyBorder="1" applyAlignment="1" applyProtection="1">
      <alignment horizontal="left" vertical="center" wrapText="1"/>
      <protection locked="0"/>
    </xf>
    <xf numFmtId="0" fontId="23" fillId="0" borderId="1" xfId="0" applyFont="1" applyFill="1" applyBorder="1" applyAlignment="1" applyProtection="1">
      <alignment horizontal="left" vertical="center" wrapText="1"/>
      <protection locked="0"/>
    </xf>
    <xf numFmtId="0" fontId="14" fillId="0" borderId="30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15" fillId="4" borderId="40" xfId="0" applyFont="1" applyFill="1" applyBorder="1" applyAlignment="1" applyProtection="1">
      <alignment horizontal="center" vertical="center" wrapText="1"/>
    </xf>
    <xf numFmtId="0" fontId="15" fillId="4" borderId="29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14" fillId="0" borderId="30" xfId="0" applyFont="1" applyFill="1" applyBorder="1" applyAlignment="1" applyProtection="1">
      <alignment horizontal="left" wrapText="1"/>
      <protection locked="0"/>
    </xf>
    <xf numFmtId="0" fontId="14" fillId="0" borderId="1" xfId="0" applyFont="1" applyFill="1" applyBorder="1" applyAlignment="1" applyProtection="1">
      <alignment horizontal="left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</xf>
    <xf numFmtId="0" fontId="23" fillId="0" borderId="38" xfId="0" applyFont="1" applyFill="1" applyBorder="1" applyAlignment="1" applyProtection="1">
      <alignment horizontal="left" vertical="center" wrapText="1"/>
      <protection locked="0"/>
    </xf>
    <xf numFmtId="0" fontId="23" fillId="0" borderId="39" xfId="0" applyFont="1" applyFill="1" applyBorder="1" applyAlignment="1" applyProtection="1">
      <alignment horizontal="left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5" borderId="23" xfId="0" applyFont="1" applyFill="1" applyBorder="1" applyAlignment="1" applyProtection="1">
      <alignment horizontal="left" vertical="center" wrapText="1"/>
      <protection locked="0"/>
    </xf>
    <xf numFmtId="0" fontId="15" fillId="5" borderId="17" xfId="0" applyFont="1" applyFill="1" applyBorder="1" applyAlignment="1" applyProtection="1">
      <alignment horizontal="left" vertical="center" wrapText="1"/>
      <protection locked="0"/>
    </xf>
    <xf numFmtId="0" fontId="24" fillId="10" borderId="1" xfId="0" applyFont="1" applyFill="1" applyBorder="1" applyAlignment="1" applyProtection="1">
      <alignment horizontal="center" wrapText="1"/>
      <protection locked="0"/>
    </xf>
    <xf numFmtId="0" fontId="24" fillId="10" borderId="1" xfId="0" applyFont="1" applyFill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5" fillId="0" borderId="38" xfId="0" applyFont="1" applyFill="1" applyBorder="1" applyAlignment="1" applyProtection="1">
      <alignment horizontal="left" vertical="center" wrapText="1"/>
      <protection locked="0"/>
    </xf>
    <xf numFmtId="0" fontId="15" fillId="0" borderId="39" xfId="0" applyFont="1" applyFill="1" applyBorder="1" applyAlignment="1" applyProtection="1">
      <alignment horizontal="left" vertical="center" wrapText="1"/>
      <protection locked="0"/>
    </xf>
    <xf numFmtId="0" fontId="20" fillId="0" borderId="41" xfId="0" applyFont="1" applyBorder="1" applyAlignment="1" applyProtection="1">
      <alignment horizontal="center"/>
      <protection locked="0"/>
    </xf>
    <xf numFmtId="166" fontId="14" fillId="0" borderId="27" xfId="0" applyNumberFormat="1" applyFont="1" applyBorder="1" applyAlignment="1" applyProtection="1">
      <alignment horizontal="center"/>
      <protection locked="0"/>
    </xf>
    <xf numFmtId="166" fontId="14" fillId="0" borderId="48" xfId="0" applyNumberFormat="1" applyFont="1" applyBorder="1" applyAlignment="1" applyProtection="1">
      <alignment horizontal="center"/>
      <protection locked="0"/>
    </xf>
    <xf numFmtId="166" fontId="14" fillId="0" borderId="94" xfId="0" applyNumberFormat="1" applyFont="1" applyBorder="1" applyAlignment="1" applyProtection="1">
      <alignment horizontal="center"/>
      <protection locked="0"/>
    </xf>
    <xf numFmtId="166" fontId="14" fillId="0" borderId="44" xfId="0" applyNumberFormat="1" applyFont="1" applyBorder="1" applyAlignment="1" applyProtection="1">
      <alignment horizontal="center"/>
      <protection locked="0"/>
    </xf>
    <xf numFmtId="166" fontId="14" fillId="0" borderId="28" xfId="0" applyNumberFormat="1" applyFont="1" applyBorder="1" applyAlignment="1" applyProtection="1">
      <alignment horizontal="center"/>
      <protection locked="0"/>
    </xf>
    <xf numFmtId="166" fontId="14" fillId="0" borderId="82" xfId="0" applyNumberFormat="1" applyFont="1" applyBorder="1" applyAlignment="1" applyProtection="1">
      <alignment horizontal="center"/>
      <protection locked="0"/>
    </xf>
    <xf numFmtId="166" fontId="14" fillId="0" borderId="86" xfId="0" applyNumberFormat="1" applyFont="1" applyBorder="1" applyAlignment="1" applyProtection="1">
      <alignment horizontal="center"/>
      <protection locked="0"/>
    </xf>
    <xf numFmtId="166" fontId="14" fillId="0" borderId="85" xfId="0" applyNumberFormat="1" applyFont="1" applyBorder="1" applyAlignment="1" applyProtection="1">
      <alignment horizontal="center"/>
      <protection locked="0"/>
    </xf>
    <xf numFmtId="166" fontId="14" fillId="0" borderId="84" xfId="0" applyNumberFormat="1" applyFont="1" applyBorder="1" applyAlignment="1" applyProtection="1">
      <alignment horizontal="center"/>
      <protection locked="0"/>
    </xf>
    <xf numFmtId="0" fontId="15" fillId="6" borderId="10" xfId="0" applyFont="1" applyFill="1" applyBorder="1" applyAlignment="1" applyProtection="1">
      <alignment horizontal="right" wrapText="1"/>
      <protection locked="0"/>
    </xf>
    <xf numFmtId="0" fontId="15" fillId="6" borderId="29" xfId="0" applyFont="1" applyFill="1" applyBorder="1" applyAlignment="1" applyProtection="1">
      <alignment horizontal="right" wrapText="1"/>
      <protection locked="0"/>
    </xf>
    <xf numFmtId="0" fontId="15" fillId="6" borderId="18" xfId="0" applyFont="1" applyFill="1" applyBorder="1" applyAlignment="1" applyProtection="1">
      <alignment horizontal="left" vertical="center"/>
      <protection locked="0"/>
    </xf>
    <xf numFmtId="0" fontId="15" fillId="6" borderId="19" xfId="0" applyFont="1" applyFill="1" applyBorder="1" applyAlignment="1" applyProtection="1">
      <alignment horizontal="left" vertical="center"/>
      <protection locked="0"/>
    </xf>
    <xf numFmtId="0" fontId="15" fillId="6" borderId="17" xfId="0" applyFont="1" applyFill="1" applyBorder="1" applyAlignment="1" applyProtection="1">
      <alignment horizontal="left" vertical="center"/>
      <protection locked="0"/>
    </xf>
    <xf numFmtId="166" fontId="14" fillId="0" borderId="18" xfId="0" applyNumberFormat="1" applyFont="1" applyBorder="1" applyAlignment="1" applyProtection="1">
      <alignment horizontal="center"/>
      <protection locked="0"/>
    </xf>
    <xf numFmtId="166" fontId="14" fillId="0" borderId="19" xfId="0" applyNumberFormat="1" applyFont="1" applyBorder="1" applyAlignment="1" applyProtection="1">
      <alignment horizontal="center"/>
      <protection locked="0"/>
    </xf>
    <xf numFmtId="166" fontId="14" fillId="0" borderId="17" xfId="0" applyNumberFormat="1" applyFont="1" applyBorder="1" applyAlignment="1" applyProtection="1">
      <alignment horizontal="center"/>
      <protection locked="0"/>
    </xf>
    <xf numFmtId="166" fontId="15" fillId="4" borderId="18" xfId="0" applyNumberFormat="1" applyFont="1" applyFill="1" applyBorder="1" applyAlignment="1" applyProtection="1">
      <alignment horizontal="right"/>
    </xf>
    <xf numFmtId="166" fontId="15" fillId="4" borderId="19" xfId="0" applyNumberFormat="1" applyFont="1" applyFill="1" applyBorder="1" applyAlignment="1" applyProtection="1">
      <alignment horizontal="right"/>
    </xf>
    <xf numFmtId="166" fontId="15" fillId="4" borderId="17" xfId="0" applyNumberFormat="1" applyFont="1" applyFill="1" applyBorder="1" applyAlignment="1" applyProtection="1">
      <alignment horizontal="right"/>
    </xf>
    <xf numFmtId="0" fontId="14" fillId="5" borderId="18" xfId="0" applyFont="1" applyFill="1" applyBorder="1" applyAlignment="1" applyProtection="1">
      <alignment horizontal="center"/>
      <protection locked="0"/>
    </xf>
    <xf numFmtId="0" fontId="14" fillId="5" borderId="19" xfId="0" applyFont="1" applyFill="1" applyBorder="1" applyAlignment="1" applyProtection="1">
      <alignment horizontal="center"/>
      <protection locked="0"/>
    </xf>
    <xf numFmtId="0" fontId="14" fillId="5" borderId="17" xfId="0" applyFont="1" applyFill="1" applyBorder="1" applyAlignment="1" applyProtection="1">
      <alignment horizontal="center"/>
      <protection locked="0"/>
    </xf>
    <xf numFmtId="0" fontId="3" fillId="10" borderId="18" xfId="0" applyFont="1" applyFill="1" applyBorder="1" applyAlignment="1" applyProtection="1">
      <alignment horizontal="left" vertical="center" wrapText="1"/>
      <protection locked="0"/>
    </xf>
    <xf numFmtId="0" fontId="3" fillId="10" borderId="19" xfId="0" applyFont="1" applyFill="1" applyBorder="1" applyAlignment="1" applyProtection="1">
      <alignment horizontal="left" vertical="center" wrapText="1"/>
      <protection locked="0"/>
    </xf>
    <xf numFmtId="0" fontId="3" fillId="10" borderId="17" xfId="0" applyFont="1" applyFill="1" applyBorder="1" applyAlignment="1" applyProtection="1">
      <alignment horizontal="left" vertical="center" wrapText="1"/>
      <protection locked="0"/>
    </xf>
    <xf numFmtId="0" fontId="3" fillId="5" borderId="18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7" xfId="1" applyNumberFormat="1" applyFont="1" applyFill="1" applyBorder="1" applyAlignment="1" applyProtection="1">
      <alignment horizontal="center" vertical="center" wrapText="1"/>
      <protection locked="0"/>
    </xf>
    <xf numFmtId="165" fontId="3" fillId="5" borderId="18" xfId="1" applyNumberFormat="1" applyFont="1" applyFill="1" applyBorder="1" applyAlignment="1" applyProtection="1">
      <alignment horizontal="center" vertical="center" wrapText="1"/>
      <protection locked="0"/>
    </xf>
    <xf numFmtId="165" fontId="3" fillId="5" borderId="19" xfId="1" applyNumberFormat="1" applyFont="1" applyFill="1" applyBorder="1" applyAlignment="1" applyProtection="1">
      <alignment horizontal="center" vertical="center" wrapText="1"/>
      <protection locked="0"/>
    </xf>
    <xf numFmtId="165" fontId="3" fillId="5" borderId="17" xfId="1" applyNumberFormat="1" applyFont="1" applyFill="1" applyBorder="1" applyAlignment="1" applyProtection="1">
      <alignment horizontal="center" vertical="center" wrapText="1"/>
      <protection locked="0"/>
    </xf>
    <xf numFmtId="0" fontId="15" fillId="7" borderId="69" xfId="0" applyFont="1" applyFill="1" applyBorder="1" applyAlignment="1" applyProtection="1">
      <alignment horizontal="left"/>
      <protection locked="0"/>
    </xf>
    <xf numFmtId="0" fontId="15" fillId="7" borderId="64" xfId="0" applyFont="1" applyFill="1" applyBorder="1" applyAlignment="1" applyProtection="1">
      <alignment horizontal="left"/>
      <protection locked="0"/>
    </xf>
    <xf numFmtId="0" fontId="15" fillId="7" borderId="65" xfId="0" applyFont="1" applyFill="1" applyBorder="1" applyAlignment="1" applyProtection="1">
      <alignment horizontal="left"/>
      <protection locked="0"/>
    </xf>
    <xf numFmtId="0" fontId="15" fillId="7" borderId="66" xfId="0" applyFont="1" applyFill="1" applyBorder="1" applyAlignment="1" applyProtection="1">
      <alignment horizontal="left"/>
      <protection locked="0"/>
    </xf>
    <xf numFmtId="0" fontId="15" fillId="7" borderId="67" xfId="0" applyFont="1" applyFill="1" applyBorder="1" applyAlignment="1" applyProtection="1">
      <alignment horizontal="left"/>
      <protection locked="0"/>
    </xf>
    <xf numFmtId="0" fontId="15" fillId="7" borderId="68" xfId="0" applyFont="1" applyFill="1" applyBorder="1" applyAlignment="1" applyProtection="1">
      <alignment horizontal="left"/>
      <protection locked="0"/>
    </xf>
    <xf numFmtId="0" fontId="15" fillId="7" borderId="63" xfId="0" applyFont="1" applyFill="1" applyBorder="1" applyAlignment="1" applyProtection="1">
      <alignment horizontal="left"/>
      <protection locked="0"/>
    </xf>
    <xf numFmtId="0" fontId="15" fillId="8" borderId="71" xfId="0" applyFont="1" applyFill="1" applyBorder="1" applyAlignment="1" applyProtection="1">
      <alignment horizontal="left"/>
      <protection locked="0"/>
    </xf>
    <xf numFmtId="0" fontId="15" fillId="8" borderId="72" xfId="0" applyFont="1" applyFill="1" applyBorder="1" applyAlignment="1" applyProtection="1">
      <alignment horizontal="left"/>
      <protection locked="0"/>
    </xf>
    <xf numFmtId="0" fontId="15" fillId="8" borderId="73" xfId="0" applyFont="1" applyFill="1" applyBorder="1" applyAlignment="1" applyProtection="1">
      <alignment horizontal="left"/>
      <protection locked="0"/>
    </xf>
    <xf numFmtId="0" fontId="15" fillId="8" borderId="69" xfId="0" applyFont="1" applyFill="1" applyBorder="1" applyAlignment="1" applyProtection="1">
      <alignment horizontal="left"/>
      <protection locked="0"/>
    </xf>
    <xf numFmtId="0" fontId="15" fillId="8" borderId="64" xfId="0" applyFont="1" applyFill="1" applyBorder="1" applyAlignment="1" applyProtection="1">
      <alignment horizontal="left"/>
      <protection locked="0"/>
    </xf>
    <xf numFmtId="0" fontId="15" fillId="8" borderId="65" xfId="0" applyFont="1" applyFill="1" applyBorder="1" applyAlignment="1" applyProtection="1">
      <alignment horizontal="left"/>
      <protection locked="0"/>
    </xf>
    <xf numFmtId="166" fontId="15" fillId="13" borderId="23" xfId="0" applyNumberFormat="1" applyFont="1" applyFill="1" applyBorder="1" applyAlignment="1" applyProtection="1">
      <alignment horizontal="left"/>
      <protection locked="0"/>
    </xf>
    <xf numFmtId="166" fontId="15" fillId="13" borderId="19" xfId="0" applyNumberFormat="1" applyFont="1" applyFill="1" applyBorder="1" applyAlignment="1" applyProtection="1">
      <alignment horizontal="left"/>
      <protection locked="0"/>
    </xf>
    <xf numFmtId="166" fontId="15" fillId="13" borderId="17" xfId="0" applyNumberFormat="1" applyFont="1" applyFill="1" applyBorder="1" applyAlignment="1" applyProtection="1">
      <alignment horizontal="left"/>
      <protection locked="0"/>
    </xf>
    <xf numFmtId="166" fontId="15" fillId="14" borderId="18" xfId="0" applyNumberFormat="1" applyFont="1" applyFill="1" applyBorder="1" applyAlignment="1" applyProtection="1">
      <alignment horizontal="center"/>
      <protection locked="0"/>
    </xf>
    <xf numFmtId="166" fontId="15" fillId="14" borderId="19" xfId="0" applyNumberFormat="1" applyFont="1" applyFill="1" applyBorder="1" applyAlignment="1" applyProtection="1">
      <alignment horizontal="center"/>
      <protection locked="0"/>
    </xf>
    <xf numFmtId="166" fontId="15" fillId="14" borderId="17" xfId="0" applyNumberFormat="1" applyFont="1" applyFill="1" applyBorder="1" applyAlignment="1" applyProtection="1">
      <alignment horizontal="center"/>
      <protection locked="0"/>
    </xf>
    <xf numFmtId="0" fontId="21" fillId="0" borderId="1" xfId="0" applyFont="1" applyBorder="1" applyAlignment="1" applyProtection="1">
      <alignment horizontal="center"/>
      <protection locked="0"/>
    </xf>
    <xf numFmtId="166" fontId="14" fillId="4" borderId="18" xfId="0" applyNumberFormat="1" applyFont="1" applyFill="1" applyBorder="1" applyAlignment="1" applyProtection="1">
      <alignment horizontal="right"/>
    </xf>
    <xf numFmtId="166" fontId="14" fillId="4" borderId="19" xfId="0" applyNumberFormat="1" applyFont="1" applyFill="1" applyBorder="1" applyAlignment="1" applyProtection="1">
      <alignment horizontal="right"/>
    </xf>
    <xf numFmtId="166" fontId="14" fillId="4" borderId="17" xfId="0" applyNumberFormat="1" applyFont="1" applyFill="1" applyBorder="1" applyAlignment="1" applyProtection="1">
      <alignment horizontal="right"/>
    </xf>
    <xf numFmtId="0" fontId="14" fillId="5" borderId="42" xfId="0" applyFont="1" applyFill="1" applyBorder="1" applyAlignment="1" applyProtection="1">
      <alignment horizontal="center" wrapText="1"/>
      <protection locked="0"/>
    </xf>
    <xf numFmtId="0" fontId="14" fillId="5" borderId="41" xfId="0" applyFont="1" applyFill="1" applyBorder="1" applyAlignment="1" applyProtection="1">
      <alignment horizontal="center" wrapText="1"/>
      <protection locked="0"/>
    </xf>
    <xf numFmtId="0" fontId="14" fillId="5" borderId="43" xfId="0" applyFont="1" applyFill="1" applyBorder="1" applyAlignment="1" applyProtection="1">
      <alignment horizontal="center" wrapText="1"/>
      <protection locked="0"/>
    </xf>
    <xf numFmtId="0" fontId="14" fillId="5" borderId="24" xfId="0" applyFont="1" applyFill="1" applyBorder="1" applyAlignment="1" applyProtection="1">
      <alignment horizontal="center" wrapText="1"/>
      <protection locked="0"/>
    </xf>
    <xf numFmtId="0" fontId="14" fillId="5" borderId="0" xfId="0" applyFont="1" applyFill="1" applyBorder="1" applyAlignment="1" applyProtection="1">
      <alignment horizontal="center" wrapText="1"/>
      <protection locked="0"/>
    </xf>
    <xf numFmtId="0" fontId="14" fillId="5" borderId="62" xfId="0" applyFont="1" applyFill="1" applyBorder="1" applyAlignment="1" applyProtection="1">
      <alignment horizontal="center" wrapText="1"/>
      <protection locked="0"/>
    </xf>
    <xf numFmtId="0" fontId="14" fillId="5" borderId="27" xfId="0" applyFont="1" applyFill="1" applyBorder="1" applyAlignment="1" applyProtection="1">
      <alignment horizontal="center" wrapText="1"/>
      <protection locked="0"/>
    </xf>
    <xf numFmtId="0" fontId="14" fillId="5" borderId="44" xfId="0" applyFont="1" applyFill="1" applyBorder="1" applyAlignment="1" applyProtection="1">
      <alignment horizontal="center" wrapText="1"/>
      <protection locked="0"/>
    </xf>
    <xf numFmtId="0" fontId="14" fillId="5" borderId="28" xfId="0" applyFont="1" applyFill="1" applyBorder="1" applyAlignment="1" applyProtection="1">
      <alignment horizontal="center" wrapText="1"/>
      <protection locked="0"/>
    </xf>
    <xf numFmtId="0" fontId="15" fillId="0" borderId="18" xfId="0" applyFont="1" applyBorder="1" applyAlignment="1" applyProtection="1">
      <alignment horizontal="right"/>
      <protection locked="0"/>
    </xf>
    <xf numFmtId="0" fontId="15" fillId="0" borderId="19" xfId="0" applyFont="1" applyBorder="1" applyAlignment="1" applyProtection="1">
      <alignment horizontal="right"/>
      <protection locked="0"/>
    </xf>
    <xf numFmtId="0" fontId="15" fillId="0" borderId="17" xfId="0" applyFont="1" applyBorder="1" applyAlignment="1" applyProtection="1">
      <alignment horizontal="right"/>
      <protection locked="0"/>
    </xf>
    <xf numFmtId="165" fontId="14" fillId="4" borderId="27" xfId="0" applyNumberFormat="1" applyFont="1" applyFill="1" applyBorder="1" applyAlignment="1" applyProtection="1">
      <alignment horizontal="center"/>
    </xf>
    <xf numFmtId="165" fontId="14" fillId="4" borderId="44" xfId="0" applyNumberFormat="1" applyFont="1" applyFill="1" applyBorder="1" applyAlignment="1" applyProtection="1">
      <alignment horizontal="center"/>
    </xf>
    <xf numFmtId="165" fontId="14" fillId="4" borderId="28" xfId="0" applyNumberFormat="1" applyFont="1" applyFill="1" applyBorder="1" applyAlignment="1" applyProtection="1">
      <alignment horizontal="center"/>
    </xf>
    <xf numFmtId="0" fontId="15" fillId="6" borderId="52" xfId="0" applyFont="1" applyFill="1" applyBorder="1" applyAlignment="1" applyProtection="1">
      <alignment horizontal="center" vertical="center" wrapText="1"/>
      <protection locked="0"/>
    </xf>
    <xf numFmtId="0" fontId="15" fillId="6" borderId="54" xfId="0" applyFont="1" applyFill="1" applyBorder="1" applyAlignment="1" applyProtection="1">
      <alignment horizontal="center" vertical="center" wrapText="1"/>
      <protection locked="0"/>
    </xf>
    <xf numFmtId="0" fontId="15" fillId="6" borderId="53" xfId="0" applyFont="1" applyFill="1" applyBorder="1" applyAlignment="1" applyProtection="1">
      <alignment horizontal="center" vertical="center" wrapText="1"/>
      <protection locked="0"/>
    </xf>
    <xf numFmtId="0" fontId="15" fillId="6" borderId="51" xfId="0" applyFont="1" applyFill="1" applyBorder="1" applyAlignment="1" applyProtection="1">
      <alignment horizontal="center" vertical="center" wrapText="1"/>
      <protection locked="0"/>
    </xf>
    <xf numFmtId="0" fontId="15" fillId="6" borderId="61" xfId="0" applyFont="1" applyFill="1" applyBorder="1" applyAlignment="1" applyProtection="1">
      <alignment horizontal="center" vertical="center" wrapText="1"/>
      <protection locked="0"/>
    </xf>
    <xf numFmtId="0" fontId="15" fillId="6" borderId="50" xfId="0" applyFont="1" applyFill="1" applyBorder="1" applyAlignment="1" applyProtection="1">
      <alignment horizontal="center" vertical="center" wrapText="1"/>
      <protection locked="0"/>
    </xf>
    <xf numFmtId="0" fontId="15" fillId="6" borderId="56" xfId="0" applyFont="1" applyFill="1" applyBorder="1" applyAlignment="1" applyProtection="1">
      <alignment horizontal="center"/>
      <protection locked="0"/>
    </xf>
    <xf numFmtId="0" fontId="15" fillId="6" borderId="57" xfId="0" applyFont="1" applyFill="1" applyBorder="1" applyAlignment="1" applyProtection="1">
      <alignment horizontal="center"/>
      <protection locked="0"/>
    </xf>
    <xf numFmtId="0" fontId="15" fillId="6" borderId="58" xfId="0" applyFont="1" applyFill="1" applyBorder="1" applyAlignment="1" applyProtection="1">
      <alignment horizontal="center"/>
      <protection locked="0"/>
    </xf>
    <xf numFmtId="0" fontId="15" fillId="6" borderId="59" xfId="0" applyFont="1" applyFill="1" applyBorder="1" applyAlignment="1" applyProtection="1">
      <alignment horizontal="center"/>
      <protection locked="0"/>
    </xf>
    <xf numFmtId="0" fontId="15" fillId="6" borderId="60" xfId="0" applyFont="1" applyFill="1" applyBorder="1" applyAlignment="1" applyProtection="1">
      <alignment horizontal="center"/>
      <protection locked="0"/>
    </xf>
    <xf numFmtId="0" fontId="15" fillId="6" borderId="52" xfId="0" applyFont="1" applyFill="1" applyBorder="1" applyAlignment="1" applyProtection="1">
      <alignment horizontal="center" wrapText="1"/>
      <protection locked="0"/>
    </xf>
    <xf numFmtId="0" fontId="15" fillId="6" borderId="53" xfId="0" applyFont="1" applyFill="1" applyBorder="1" applyAlignment="1" applyProtection="1">
      <alignment horizontal="center" wrapText="1"/>
      <protection locked="0"/>
    </xf>
    <xf numFmtId="0" fontId="15" fillId="6" borderId="52" xfId="0" applyFont="1" applyFill="1" applyBorder="1" applyAlignment="1" applyProtection="1">
      <alignment horizontal="center" vertical="center"/>
      <protection locked="0"/>
    </xf>
    <xf numFmtId="0" fontId="15" fillId="6" borderId="53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left" vertical="center"/>
      <protection locked="0"/>
    </xf>
    <xf numFmtId="0" fontId="15" fillId="6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left" vertical="center" wrapText="1"/>
      <protection locked="0"/>
    </xf>
    <xf numFmtId="0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 applyProtection="1">
      <alignment horizontal="center"/>
      <protection locked="0"/>
    </xf>
    <xf numFmtId="0" fontId="15" fillId="6" borderId="1" xfId="0" applyFont="1" applyFill="1" applyBorder="1" applyAlignment="1" applyProtection="1">
      <alignment horizontal="right" wrapText="1"/>
      <protection locked="0"/>
    </xf>
    <xf numFmtId="0" fontId="15" fillId="6" borderId="42" xfId="0" applyFont="1" applyFill="1" applyBorder="1" applyAlignment="1" applyProtection="1">
      <alignment horizontal="left" vertical="center"/>
      <protection locked="0"/>
    </xf>
    <xf numFmtId="0" fontId="15" fillId="6" borderId="41" xfId="0" applyFont="1" applyFill="1" applyBorder="1" applyAlignment="1" applyProtection="1">
      <alignment horizontal="left" vertical="center"/>
      <protection locked="0"/>
    </xf>
    <xf numFmtId="0" fontId="15" fillId="6" borderId="43" xfId="0" applyFont="1" applyFill="1" applyBorder="1" applyAlignment="1" applyProtection="1">
      <alignment horizontal="left" vertical="center"/>
      <protection locked="0"/>
    </xf>
    <xf numFmtId="165" fontId="15" fillId="6" borderId="42" xfId="0" applyNumberFormat="1" applyFont="1" applyFill="1" applyBorder="1" applyAlignment="1" applyProtection="1">
      <alignment horizontal="right" wrapText="1"/>
    </xf>
    <xf numFmtId="165" fontId="15" fillId="6" borderId="24" xfId="0" applyNumberFormat="1" applyFont="1" applyFill="1" applyBorder="1" applyAlignment="1" applyProtection="1">
      <alignment horizontal="right" wrapText="1"/>
    </xf>
    <xf numFmtId="165" fontId="15" fillId="6" borderId="27" xfId="0" applyNumberFormat="1" applyFont="1" applyFill="1" applyBorder="1" applyAlignment="1" applyProtection="1">
      <alignment horizontal="right" wrapText="1"/>
    </xf>
    <xf numFmtId="0" fontId="15" fillId="6" borderId="47" xfId="0" applyFont="1" applyFill="1" applyBorder="1" applyAlignment="1" applyProtection="1">
      <alignment horizontal="center" vertical="center"/>
      <protection locked="0"/>
    </xf>
    <xf numFmtId="0" fontId="15" fillId="6" borderId="27" xfId="0" applyFont="1" applyFill="1" applyBorder="1" applyAlignment="1" applyProtection="1">
      <alignment horizontal="center" vertical="center"/>
      <protection locked="0"/>
    </xf>
    <xf numFmtId="0" fontId="15" fillId="6" borderId="55" xfId="0" applyFont="1" applyFill="1" applyBorder="1" applyAlignment="1" applyProtection="1">
      <alignment horizontal="center" wrapText="1"/>
      <protection locked="0"/>
    </xf>
    <xf numFmtId="166" fontId="14" fillId="0" borderId="1" xfId="0" applyNumberFormat="1" applyFont="1" applyBorder="1" applyAlignment="1" applyProtection="1">
      <alignment horizontal="center"/>
      <protection locked="0"/>
    </xf>
    <xf numFmtId="166" fontId="14" fillId="4" borderId="1" xfId="0" applyNumberFormat="1" applyFont="1" applyFill="1" applyBorder="1" applyAlignment="1" applyProtection="1">
      <alignment horizontal="right"/>
    </xf>
    <xf numFmtId="0" fontId="14" fillId="5" borderId="18" xfId="0" applyFont="1" applyFill="1" applyBorder="1" applyAlignment="1" applyProtection="1">
      <alignment horizontal="center" wrapText="1"/>
      <protection locked="0"/>
    </xf>
    <xf numFmtId="166" fontId="15" fillId="4" borderId="1" xfId="0" applyNumberFormat="1" applyFont="1" applyFill="1" applyBorder="1" applyAlignment="1" applyProtection="1">
      <alignment horizontal="right"/>
    </xf>
    <xf numFmtId="0" fontId="15" fillId="4" borderId="1" xfId="0" applyFont="1" applyFill="1" applyBorder="1" applyAlignment="1" applyProtection="1">
      <alignment horizontal="right"/>
    </xf>
    <xf numFmtId="0" fontId="15" fillId="0" borderId="1" xfId="0" applyFont="1" applyBorder="1" applyAlignment="1" applyProtection="1">
      <alignment horizontal="right"/>
      <protection locked="0"/>
    </xf>
    <xf numFmtId="0" fontId="15" fillId="4" borderId="18" xfId="0" applyFont="1" applyFill="1" applyBorder="1" applyAlignment="1" applyProtection="1">
      <alignment horizontal="left"/>
      <protection locked="0"/>
    </xf>
    <xf numFmtId="0" fontId="15" fillId="4" borderId="19" xfId="0" applyFont="1" applyFill="1" applyBorder="1" applyAlignment="1" applyProtection="1">
      <alignment horizontal="left"/>
      <protection locked="0"/>
    </xf>
    <xf numFmtId="0" fontId="15" fillId="4" borderId="17" xfId="0" applyFont="1" applyFill="1" applyBorder="1" applyAlignment="1" applyProtection="1">
      <alignment horizontal="left"/>
      <protection locked="0"/>
    </xf>
    <xf numFmtId="0" fontId="15" fillId="6" borderId="18" xfId="0" applyFont="1" applyFill="1" applyBorder="1" applyAlignment="1" applyProtection="1">
      <alignment horizontal="center"/>
      <protection locked="0"/>
    </xf>
    <xf numFmtId="0" fontId="15" fillId="6" borderId="19" xfId="0" applyFont="1" applyFill="1" applyBorder="1" applyAlignment="1" applyProtection="1">
      <alignment horizontal="center"/>
      <protection locked="0"/>
    </xf>
    <xf numFmtId="0" fontId="15" fillId="6" borderId="17" xfId="0" applyFont="1" applyFill="1" applyBorder="1" applyAlignment="1" applyProtection="1">
      <alignment horizontal="center"/>
      <protection locked="0"/>
    </xf>
    <xf numFmtId="0" fontId="15" fillId="6" borderId="10" xfId="0" applyFont="1" applyFill="1" applyBorder="1" applyAlignment="1" applyProtection="1">
      <alignment horizontal="left" vertical="center"/>
      <protection locked="0"/>
    </xf>
    <xf numFmtId="0" fontId="15" fillId="6" borderId="29" xfId="0" applyFont="1" applyFill="1" applyBorder="1" applyAlignment="1" applyProtection="1">
      <alignment horizontal="left" vertical="center"/>
      <protection locked="0"/>
    </xf>
    <xf numFmtId="165" fontId="14" fillId="4" borderId="18" xfId="0" applyNumberFormat="1" applyFont="1" applyFill="1" applyBorder="1" applyAlignment="1" applyProtection="1">
      <alignment horizontal="center"/>
    </xf>
    <xf numFmtId="165" fontId="14" fillId="4" borderId="19" xfId="0" applyNumberFormat="1" applyFont="1" applyFill="1" applyBorder="1" applyAlignment="1" applyProtection="1">
      <alignment horizontal="center"/>
    </xf>
    <xf numFmtId="165" fontId="14" fillId="4" borderId="17" xfId="0" applyNumberFormat="1" applyFont="1" applyFill="1" applyBorder="1" applyAlignment="1" applyProtection="1">
      <alignment horizontal="center"/>
    </xf>
    <xf numFmtId="165" fontId="14" fillId="4" borderId="82" xfId="0" applyNumberFormat="1" applyFont="1" applyFill="1" applyBorder="1" applyAlignment="1" applyProtection="1">
      <alignment horizontal="center"/>
    </xf>
    <xf numFmtId="165" fontId="14" fillId="4" borderId="83" xfId="0" applyNumberFormat="1" applyFont="1" applyFill="1" applyBorder="1" applyAlignment="1" applyProtection="1">
      <alignment horizontal="center"/>
    </xf>
    <xf numFmtId="165" fontId="14" fillId="4" borderId="84" xfId="0" applyNumberFormat="1" applyFont="1" applyFill="1" applyBorder="1" applyAlignment="1" applyProtection="1">
      <alignment horizontal="center"/>
    </xf>
    <xf numFmtId="166" fontId="14" fillId="0" borderId="75" xfId="0" applyNumberFormat="1" applyFont="1" applyBorder="1" applyAlignment="1" applyProtection="1">
      <alignment horizontal="center"/>
      <protection locked="0"/>
    </xf>
    <xf numFmtId="0" fontId="15" fillId="7" borderId="23" xfId="0" applyFont="1" applyFill="1" applyBorder="1" applyAlignment="1" applyProtection="1">
      <alignment horizontal="left"/>
      <protection locked="0"/>
    </xf>
    <xf numFmtId="0" fontId="15" fillId="7" borderId="19" xfId="0" applyFont="1" applyFill="1" applyBorder="1" applyAlignment="1" applyProtection="1">
      <alignment horizontal="left"/>
      <protection locked="0"/>
    </xf>
    <xf numFmtId="0" fontId="15" fillId="7" borderId="17" xfId="0" applyFont="1" applyFill="1" applyBorder="1" applyAlignment="1" applyProtection="1">
      <alignment horizontal="left"/>
      <protection locked="0"/>
    </xf>
    <xf numFmtId="0" fontId="15" fillId="8" borderId="23" xfId="0" applyFont="1" applyFill="1" applyBorder="1" applyAlignment="1" applyProtection="1">
      <alignment horizontal="left"/>
      <protection locked="0"/>
    </xf>
    <xf numFmtId="0" fontId="15" fillId="8" borderId="19" xfId="0" applyFont="1" applyFill="1" applyBorder="1" applyAlignment="1" applyProtection="1">
      <alignment horizontal="left"/>
      <protection locked="0"/>
    </xf>
    <xf numFmtId="0" fontId="15" fillId="8" borderId="17" xfId="0" applyFont="1" applyFill="1" applyBorder="1" applyAlignment="1" applyProtection="1">
      <alignment horizontal="left"/>
      <protection locked="0"/>
    </xf>
    <xf numFmtId="166" fontId="14" fillId="0" borderId="81" xfId="0" applyNumberFormat="1" applyFont="1" applyBorder="1" applyAlignment="1" applyProtection="1">
      <alignment horizontal="center"/>
      <protection locked="0"/>
    </xf>
    <xf numFmtId="0" fontId="15" fillId="6" borderId="51" xfId="0" applyFont="1" applyFill="1" applyBorder="1" applyAlignment="1" applyProtection="1">
      <alignment horizontal="center" vertical="center"/>
      <protection locked="0"/>
    </xf>
    <xf numFmtId="0" fontId="15" fillId="6" borderId="50" xfId="0" applyFont="1" applyFill="1" applyBorder="1" applyAlignment="1" applyProtection="1">
      <alignment horizontal="center" vertical="center"/>
      <protection locked="0"/>
    </xf>
    <xf numFmtId="0" fontId="15" fillId="6" borderId="49" xfId="0" applyFont="1" applyFill="1" applyBorder="1" applyAlignment="1" applyProtection="1">
      <alignment horizontal="center" wrapText="1"/>
      <protection locked="0"/>
    </xf>
    <xf numFmtId="0" fontId="15" fillId="6" borderId="50" xfId="0" applyFont="1" applyFill="1" applyBorder="1" applyAlignment="1" applyProtection="1">
      <alignment horizontal="center" wrapText="1"/>
      <protection locked="0"/>
    </xf>
    <xf numFmtId="0" fontId="15" fillId="6" borderId="51" xfId="0" applyFont="1" applyFill="1" applyBorder="1" applyAlignment="1" applyProtection="1">
      <alignment horizontal="center" wrapText="1"/>
      <protection locked="0"/>
    </xf>
    <xf numFmtId="0" fontId="15" fillId="6" borderId="88" xfId="0" applyFont="1" applyFill="1" applyBorder="1" applyAlignment="1" applyProtection="1">
      <alignment horizontal="center" vertical="center"/>
      <protection locked="0"/>
    </xf>
    <xf numFmtId="0" fontId="15" fillId="6" borderId="89" xfId="0" applyFont="1" applyFill="1" applyBorder="1" applyAlignment="1" applyProtection="1">
      <alignment horizontal="center" vertical="center"/>
      <protection locked="0"/>
    </xf>
    <xf numFmtId="0" fontId="15" fillId="6" borderId="49" xfId="0" applyFont="1" applyFill="1" applyBorder="1" applyAlignment="1" applyProtection="1">
      <alignment horizontal="center"/>
      <protection locked="0"/>
    </xf>
    <xf numFmtId="0" fontId="15" fillId="6" borderId="61" xfId="0" applyFont="1" applyFill="1" applyBorder="1" applyAlignment="1" applyProtection="1">
      <alignment horizontal="center"/>
      <protection locked="0"/>
    </xf>
    <xf numFmtId="0" fontId="15" fillId="6" borderId="87" xfId="0" applyFont="1" applyFill="1" applyBorder="1" applyAlignment="1" applyProtection="1">
      <alignment horizontal="center"/>
      <protection locked="0"/>
    </xf>
    <xf numFmtId="0" fontId="15" fillId="6" borderId="50" xfId="0" applyFont="1" applyFill="1" applyBorder="1" applyAlignment="1" applyProtection="1">
      <alignment horizontal="center"/>
      <protection locked="0"/>
    </xf>
    <xf numFmtId="0" fontId="15" fillId="6" borderId="90" xfId="0" applyFont="1" applyFill="1" applyBorder="1" applyAlignment="1" applyProtection="1">
      <alignment horizontal="left" vertical="center"/>
      <protection locked="0"/>
    </xf>
    <xf numFmtId="0" fontId="15" fillId="6" borderId="91" xfId="0" applyFont="1" applyFill="1" applyBorder="1" applyAlignment="1" applyProtection="1">
      <alignment horizontal="left" vertical="center"/>
      <protection locked="0"/>
    </xf>
    <xf numFmtId="0" fontId="15" fillId="6" borderId="92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6" borderId="18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0" fontId="3" fillId="6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15" fillId="0" borderId="76" xfId="0" applyFont="1" applyBorder="1" applyAlignment="1" applyProtection="1">
      <alignment horizontal="center" vertical="center" wrapText="1"/>
    </xf>
    <xf numFmtId="0" fontId="15" fillId="0" borderId="79" xfId="0" applyFont="1" applyBorder="1" applyAlignment="1" applyProtection="1">
      <alignment horizontal="center" vertical="center" wrapText="1"/>
    </xf>
    <xf numFmtId="0" fontId="15" fillId="0" borderId="80" xfId="0" applyFont="1" applyBorder="1" applyAlignment="1" applyProtection="1">
      <alignment horizontal="center" vertical="center" wrapText="1"/>
    </xf>
    <xf numFmtId="0" fontId="14" fillId="0" borderId="77" xfId="0" applyFont="1" applyFill="1" applyBorder="1" applyAlignment="1" applyProtection="1">
      <alignment horizontal="left"/>
    </xf>
    <xf numFmtId="0" fontId="14" fillId="0" borderId="1" xfId="0" applyFont="1" applyFill="1" applyBorder="1" applyAlignment="1" applyProtection="1">
      <alignment horizontal="left"/>
    </xf>
    <xf numFmtId="0" fontId="14" fillId="0" borderId="1" xfId="0" applyFont="1" applyBorder="1" applyAlignment="1" applyProtection="1">
      <alignment horizontal="left"/>
    </xf>
    <xf numFmtId="0" fontId="14" fillId="0" borderId="8" xfId="0" applyFont="1" applyBorder="1" applyAlignment="1" applyProtection="1">
      <alignment horizontal="left"/>
    </xf>
    <xf numFmtId="0" fontId="15" fillId="6" borderId="93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5" borderId="77" xfId="0" applyFont="1" applyFill="1" applyBorder="1" applyAlignment="1" applyProtection="1">
      <alignment horizontal="center"/>
    </xf>
    <xf numFmtId="0" fontId="15" fillId="5" borderId="7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5" fillId="6" borderId="77" xfId="0" applyFont="1" applyFill="1" applyBorder="1" applyAlignment="1" applyProtection="1">
      <alignment horizontal="left" vertical="center"/>
    </xf>
    <xf numFmtId="0" fontId="15" fillId="6" borderId="8" xfId="0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2">
    <dxf>
      <numFmt numFmtId="0" formatCode="General"/>
    </dxf>
    <dxf>
      <font>
        <b/>
      </font>
      <protection locked="1" hidden="0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393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393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393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393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393"/>
        </patternFill>
      </fill>
    </dxf>
    <dxf>
      <font>
        <b val="0"/>
        <i val="0"/>
        <strike val="0"/>
      </font>
    </dxf>
    <dxf>
      <fill>
        <patternFill>
          <bgColor theme="2"/>
        </patternFill>
      </fill>
    </dxf>
    <dxf>
      <font>
        <b/>
        <i val="0"/>
        <strike val="0"/>
      </font>
    </dxf>
    <dxf>
      <font>
        <color theme="0"/>
      </font>
      <fill>
        <patternFill>
          <bgColor theme="3"/>
        </patternFill>
      </fill>
      <border>
        <vertical/>
      </border>
    </dxf>
    <dxf>
      <font>
        <b val="0"/>
        <i val="0"/>
        <strike val="0"/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3" tint="0.39994506668294322"/>
        </vertical>
        <horizontal/>
      </border>
    </dxf>
  </dxfs>
  <tableStyles count="1" defaultTableStyle="TableStyleMedium9" defaultPivotStyle="PivotStyleLight16">
    <tableStyle name="Table Style 1" pivot="0" count="5">
      <tableStyleElement type="wholeTable" dxfId="21"/>
      <tableStyleElement type="headerRow" dxfId="20"/>
      <tableStyleElement type="firstColumn" dxfId="19"/>
      <tableStyleElement type="firstRowStripe" dxfId="18"/>
      <tableStyleElement type="firstHeaderCell" dxfId="17"/>
    </tableStyle>
  </tableStyles>
  <colors>
    <mruColors>
      <color rgb="FFFFFFCC"/>
      <color rgb="FFFF9B9B"/>
      <color rgb="FFFFC285"/>
      <color rgb="FFFFB871"/>
      <color rgb="FFFFE393"/>
      <color rgb="FFCC9900"/>
      <color rgb="FFCC6600"/>
      <color rgb="FFA5002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1</xdr:row>
      <xdr:rowOff>133350</xdr:rowOff>
    </xdr:from>
    <xdr:to>
      <xdr:col>2</xdr:col>
      <xdr:colOff>660399</xdr:colOff>
      <xdr:row>3</xdr:row>
      <xdr:rowOff>132494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317500"/>
          <a:ext cx="1390649" cy="354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508001</xdr:colOff>
      <xdr:row>1</xdr:row>
      <xdr:rowOff>28223</xdr:rowOff>
    </xdr:from>
    <xdr:to>
      <xdr:col>1</xdr:col>
      <xdr:colOff>1947335</xdr:colOff>
      <xdr:row>2</xdr:row>
      <xdr:rowOff>183720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223" y="190501"/>
          <a:ext cx="1439334" cy="367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1</xdr:row>
      <xdr:rowOff>76200</xdr:rowOff>
    </xdr:from>
    <xdr:to>
      <xdr:col>4</xdr:col>
      <xdr:colOff>1685925</xdr:colOff>
      <xdr:row>6</xdr:row>
      <xdr:rowOff>0</xdr:rowOff>
    </xdr:to>
    <xdr:pic>
      <xdr:nvPicPr>
        <xdr:cNvPr id="7388" name="Imagen 8" descr="A Toda Hor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57975" y="266700"/>
          <a:ext cx="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171450</xdr:colOff>
      <xdr:row>1</xdr:row>
      <xdr:rowOff>47625</xdr:rowOff>
    </xdr:from>
    <xdr:to>
      <xdr:col>2</xdr:col>
      <xdr:colOff>676275</xdr:colOff>
      <xdr:row>2</xdr:row>
      <xdr:rowOff>161925</xdr:rowOff>
    </xdr:to>
    <xdr:pic>
      <xdr:nvPicPr>
        <xdr:cNvPr id="7389" name="Imagen 8" descr="A Toda Ho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81425" y="238125"/>
          <a:ext cx="5048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1114425</xdr:colOff>
      <xdr:row>1</xdr:row>
      <xdr:rowOff>76200</xdr:rowOff>
    </xdr:from>
    <xdr:to>
      <xdr:col>4</xdr:col>
      <xdr:colOff>1685925</xdr:colOff>
      <xdr:row>6</xdr:row>
      <xdr:rowOff>0</xdr:rowOff>
    </xdr:to>
    <xdr:pic>
      <xdr:nvPicPr>
        <xdr:cNvPr id="7390" name="Imagen 8" descr="A Toda Hor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57975" y="266700"/>
          <a:ext cx="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1</xdr:row>
      <xdr:rowOff>9525</xdr:rowOff>
    </xdr:from>
    <xdr:to>
      <xdr:col>3</xdr:col>
      <xdr:colOff>1400175</xdr:colOff>
      <xdr:row>2</xdr:row>
      <xdr:rowOff>142875</xdr:rowOff>
    </xdr:to>
    <xdr:pic>
      <xdr:nvPicPr>
        <xdr:cNvPr id="3" name="Imagen 8" descr="A Toda Ho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71450"/>
          <a:ext cx="5905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4" name="Tabla14" displayName="Tabla14" ref="AH6:AH31" totalsRowShown="0" headerRowDxfId="1">
  <autoFilter ref="AH6:AH31"/>
  <tableColumns count="1">
    <tableColumn id="1" name="PLATAFORMA" dataDxfId="0">
      <calculatedColumnFormula>IF(INDEX(Base_Constantes!$A$7:$A$954,ROWS(AH$7:AH7)*4-3)="","",INDEX(Base_Constantes!$A$7:$A$954,ROWS(AH$7:AH7)*4-3))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Q53"/>
  <sheetViews>
    <sheetView showGridLines="0" tabSelected="1" topLeftCell="B1" zoomScaleNormal="100" workbookViewId="0">
      <selection activeCell="E44" sqref="E44"/>
    </sheetView>
  </sheetViews>
  <sheetFormatPr baseColWidth="10" defaultColWidth="11.453125" defaultRowHeight="14.5" outlineLevelRow="1" x14ac:dyDescent="0.35"/>
  <cols>
    <col min="1" max="1" width="4.54296875" style="46" customWidth="1"/>
    <col min="2" max="3" width="11.453125" style="46" customWidth="1"/>
    <col min="4" max="4" width="8.453125" style="46" customWidth="1"/>
    <col min="5" max="5" width="10.453125" style="46" customWidth="1"/>
    <col min="6" max="6" width="8.54296875" style="46" customWidth="1"/>
    <col min="7" max="7" width="9" style="46" customWidth="1"/>
    <col min="8" max="8" width="7.453125" style="46" customWidth="1"/>
    <col min="9" max="9" width="9.1796875" style="46" customWidth="1"/>
    <col min="10" max="10" width="17.54296875" style="46" customWidth="1"/>
    <col min="11" max="11" width="9.81640625" style="46" customWidth="1"/>
    <col min="12" max="12" width="10.1796875" style="46" customWidth="1"/>
    <col min="13" max="13" width="3.26953125" style="46" customWidth="1"/>
    <col min="14" max="14" width="3.453125" style="46" customWidth="1"/>
    <col min="15" max="15" width="7.54296875" style="46" customWidth="1"/>
    <col min="16" max="16" width="7.26953125" style="46" customWidth="1"/>
    <col min="17" max="17" width="29.453125" style="45" customWidth="1"/>
    <col min="18" max="16384" width="11.453125" style="46"/>
  </cols>
  <sheetData>
    <row r="2" spans="2:16" s="3" customFormat="1" ht="12.5" x14ac:dyDescent="0.35">
      <c r="B2" s="169"/>
      <c r="C2" s="169"/>
      <c r="D2" s="170" t="s">
        <v>65</v>
      </c>
      <c r="E2" s="170"/>
      <c r="F2" s="170"/>
      <c r="G2" s="170"/>
      <c r="H2" s="170"/>
      <c r="I2" s="170"/>
      <c r="J2" s="170"/>
      <c r="K2" s="170"/>
      <c r="L2" s="169"/>
      <c r="M2" s="169"/>
      <c r="N2" s="169"/>
      <c r="O2" s="169"/>
      <c r="P2" s="169"/>
    </row>
    <row r="3" spans="2:16" s="3" customFormat="1" ht="15.75" customHeight="1" x14ac:dyDescent="0.35">
      <c r="B3" s="169"/>
      <c r="C3" s="169"/>
      <c r="D3" s="170" t="s">
        <v>129</v>
      </c>
      <c r="E3" s="170"/>
      <c r="F3" s="170"/>
      <c r="G3" s="170"/>
      <c r="H3" s="170"/>
      <c r="I3" s="170"/>
      <c r="J3" s="170"/>
      <c r="K3" s="170"/>
      <c r="L3" s="169"/>
      <c r="M3" s="169"/>
      <c r="N3" s="169"/>
      <c r="O3" s="169"/>
      <c r="P3" s="169"/>
    </row>
    <row r="4" spans="2:16" s="3" customFormat="1" ht="15" customHeight="1" x14ac:dyDescent="0.35">
      <c r="B4" s="169"/>
      <c r="C4" s="169"/>
      <c r="D4" s="13" t="s">
        <v>29</v>
      </c>
      <c r="E4" s="173">
        <v>1</v>
      </c>
      <c r="F4" s="173"/>
      <c r="G4" s="14" t="s">
        <v>30</v>
      </c>
      <c r="H4" s="174">
        <v>43604</v>
      </c>
      <c r="I4" s="175"/>
      <c r="J4" s="172" t="s">
        <v>31</v>
      </c>
      <c r="K4" s="172"/>
      <c r="L4" s="171" t="s">
        <v>182</v>
      </c>
      <c r="M4" s="171"/>
      <c r="N4" s="171"/>
      <c r="O4" s="171"/>
      <c r="P4" s="171"/>
    </row>
    <row r="5" spans="2:16" s="5" customFormat="1" ht="12.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s="5" customFormat="1" ht="12.75" customHeight="1" x14ac:dyDescent="0.25">
      <c r="B6" s="165" t="s">
        <v>32</v>
      </c>
      <c r="C6" s="165"/>
      <c r="D6" s="165"/>
      <c r="E6" s="91">
        <v>19</v>
      </c>
      <c r="F6" s="91">
        <v>5</v>
      </c>
      <c r="G6" s="166">
        <v>2019</v>
      </c>
      <c r="H6" s="166"/>
      <c r="I6" s="6"/>
      <c r="J6" s="165" t="s">
        <v>33</v>
      </c>
      <c r="K6" s="165"/>
      <c r="L6" s="167" t="s">
        <v>182</v>
      </c>
      <c r="M6" s="167"/>
      <c r="N6" s="167"/>
      <c r="O6" s="167"/>
      <c r="P6" s="167"/>
    </row>
    <row r="7" spans="2:16" s="8" customFormat="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s="8" customFormat="1" ht="12.75" customHeight="1" x14ac:dyDescent="0.35">
      <c r="B8" s="168" t="s">
        <v>34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 spans="2:16" s="8" customFormat="1" ht="12.75" customHeight="1" outlineLevel="1" x14ac:dyDescent="0.35">
      <c r="B9" s="69" t="s">
        <v>35</v>
      </c>
      <c r="C9" s="69" t="s">
        <v>36</v>
      </c>
      <c r="D9" s="69" t="s">
        <v>37</v>
      </c>
      <c r="E9" s="182" t="s">
        <v>38</v>
      </c>
      <c r="F9" s="183"/>
      <c r="G9" s="183"/>
      <c r="H9" s="184"/>
      <c r="I9" s="176" t="s">
        <v>39</v>
      </c>
      <c r="J9" s="176"/>
      <c r="K9" s="176" t="s">
        <v>40</v>
      </c>
      <c r="L9" s="176"/>
      <c r="M9" s="176"/>
      <c r="N9" s="176"/>
      <c r="O9" s="176"/>
      <c r="P9" s="176"/>
    </row>
    <row r="10" spans="2:16" s="8" customFormat="1" ht="21.75" customHeight="1" outlineLevel="1" x14ac:dyDescent="0.35">
      <c r="B10" s="15">
        <v>1.1000000000000001</v>
      </c>
      <c r="C10" s="92">
        <v>43604</v>
      </c>
      <c r="D10" s="94" t="s">
        <v>183</v>
      </c>
      <c r="E10" s="185" t="s">
        <v>182</v>
      </c>
      <c r="F10" s="186"/>
      <c r="G10" s="186"/>
      <c r="H10" s="187"/>
      <c r="I10" s="177" t="s">
        <v>182</v>
      </c>
      <c r="J10" s="177"/>
      <c r="K10" s="177"/>
      <c r="L10" s="177"/>
      <c r="M10" s="177"/>
      <c r="N10" s="177"/>
      <c r="O10" s="177"/>
      <c r="P10" s="178"/>
    </row>
    <row r="11" spans="2:16" s="8" customFormat="1" ht="12.75" customHeight="1" outlineLevel="1" x14ac:dyDescent="0.35">
      <c r="B11" s="16">
        <v>1.2</v>
      </c>
      <c r="C11" s="114">
        <v>43607</v>
      </c>
      <c r="D11" s="68" t="s">
        <v>183</v>
      </c>
      <c r="E11" s="196" t="s">
        <v>182</v>
      </c>
      <c r="F11" s="197"/>
      <c r="G11" s="197"/>
      <c r="H11" s="198"/>
      <c r="I11" s="188" t="s">
        <v>182</v>
      </c>
      <c r="J11" s="188"/>
      <c r="K11" s="188"/>
      <c r="L11" s="188"/>
      <c r="M11" s="188"/>
      <c r="N11" s="188"/>
      <c r="O11" s="188"/>
      <c r="P11" s="189"/>
    </row>
    <row r="12" spans="2:16" s="8" customFormat="1" ht="12.75" customHeight="1" x14ac:dyDescent="0.3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2:16" s="8" customFormat="1" ht="12.75" customHeight="1" x14ac:dyDescent="0.35">
      <c r="B13" s="168" t="s">
        <v>41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2:16" s="8" customFormat="1" ht="15.75" customHeight="1" x14ac:dyDescent="0.35">
      <c r="B14" s="190" t="s">
        <v>61</v>
      </c>
      <c r="C14" s="191"/>
      <c r="D14" s="192"/>
      <c r="E14" s="193" t="s">
        <v>184</v>
      </c>
      <c r="F14" s="193"/>
      <c r="G14" s="193"/>
      <c r="H14" s="193"/>
      <c r="I14" s="200" t="s">
        <v>62</v>
      </c>
      <c r="J14" s="200"/>
      <c r="K14" s="200"/>
      <c r="L14" s="199" t="s">
        <v>185</v>
      </c>
      <c r="M14" s="199"/>
      <c r="N14" s="199"/>
      <c r="O14" s="199"/>
      <c r="P14" s="199"/>
    </row>
    <row r="15" spans="2:16" s="8" customFormat="1" ht="51.75" customHeight="1" x14ac:dyDescent="0.35">
      <c r="B15" s="190" t="s">
        <v>97</v>
      </c>
      <c r="C15" s="191"/>
      <c r="D15" s="192"/>
      <c r="E15" s="193" t="s">
        <v>186</v>
      </c>
      <c r="F15" s="193"/>
      <c r="G15" s="193"/>
      <c r="H15" s="193"/>
      <c r="I15" s="200" t="s">
        <v>63</v>
      </c>
      <c r="J15" s="200"/>
      <c r="K15" s="200"/>
      <c r="L15" s="199" t="s">
        <v>181</v>
      </c>
      <c r="M15" s="199"/>
      <c r="N15" s="199"/>
      <c r="O15" s="199"/>
      <c r="P15" s="199"/>
    </row>
    <row r="16" spans="2:16" s="8" customFormat="1" ht="12.75" customHeight="1" x14ac:dyDescent="0.35">
      <c r="B16" s="190" t="s">
        <v>98</v>
      </c>
      <c r="C16" s="194"/>
      <c r="D16" s="195"/>
      <c r="E16" s="179"/>
      <c r="F16" s="180"/>
      <c r="G16" s="180"/>
      <c r="H16" s="181"/>
      <c r="I16" s="200" t="s">
        <v>64</v>
      </c>
      <c r="J16" s="200"/>
      <c r="K16" s="200"/>
      <c r="L16" s="179"/>
      <c r="M16" s="180"/>
      <c r="N16" s="180"/>
      <c r="O16" s="180"/>
      <c r="P16" s="181"/>
    </row>
    <row r="17" spans="2:16" s="8" customFormat="1" ht="18" customHeight="1" x14ac:dyDescent="0.35">
      <c r="B17" s="190" t="s">
        <v>99</v>
      </c>
      <c r="C17" s="204"/>
      <c r="D17" s="205"/>
      <c r="E17" s="179"/>
      <c r="F17" s="180"/>
      <c r="G17" s="180"/>
      <c r="H17" s="180"/>
      <c r="I17" s="180"/>
      <c r="J17" s="180"/>
      <c r="K17" s="180"/>
      <c r="L17" s="206" t="s">
        <v>100</v>
      </c>
      <c r="M17" s="194"/>
      <c r="N17" s="195"/>
      <c r="O17" s="179"/>
      <c r="P17" s="195"/>
    </row>
    <row r="18" spans="2:16" s="8" customFormat="1" ht="15" customHeight="1" x14ac:dyDescent="0.35">
      <c r="B18" s="201" t="s">
        <v>60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3"/>
    </row>
    <row r="19" spans="2:16" s="8" customFormat="1" x14ac:dyDescent="0.35">
      <c r="B19" s="120" t="s">
        <v>42</v>
      </c>
      <c r="C19" s="120"/>
      <c r="D19" s="120"/>
      <c r="E19" s="120"/>
      <c r="F19" s="120"/>
      <c r="G19" s="120"/>
      <c r="H19" s="120"/>
      <c r="I19" s="120" t="s">
        <v>43</v>
      </c>
      <c r="J19" s="120"/>
      <c r="K19" s="120"/>
      <c r="L19" s="164" t="s">
        <v>44</v>
      </c>
      <c r="M19" s="164"/>
      <c r="N19" s="164"/>
      <c r="O19" s="164"/>
      <c r="P19" s="164"/>
    </row>
    <row r="20" spans="2:16" s="8" customFormat="1" ht="15" customHeight="1" x14ac:dyDescent="0.35">
      <c r="B20" s="156" t="s">
        <v>187</v>
      </c>
      <c r="C20" s="156"/>
      <c r="D20" s="156"/>
      <c r="E20" s="156"/>
      <c r="F20" s="156"/>
      <c r="G20" s="156"/>
      <c r="H20" s="156"/>
      <c r="I20" s="156" t="s">
        <v>188</v>
      </c>
      <c r="J20" s="156"/>
      <c r="K20" s="156"/>
      <c r="L20" s="160"/>
      <c r="M20" s="160"/>
      <c r="N20" s="160"/>
      <c r="O20" s="160"/>
      <c r="P20" s="160"/>
    </row>
    <row r="21" spans="2:16" s="8" customFormat="1" ht="15" customHeight="1" x14ac:dyDescent="0.35">
      <c r="B21" s="157"/>
      <c r="C21" s="158"/>
      <c r="D21" s="158"/>
      <c r="E21" s="158"/>
      <c r="F21" s="158"/>
      <c r="G21" s="158"/>
      <c r="H21" s="159"/>
      <c r="I21" s="157"/>
      <c r="J21" s="158"/>
      <c r="K21" s="159"/>
      <c r="L21" s="161"/>
      <c r="M21" s="162"/>
      <c r="N21" s="162"/>
      <c r="O21" s="162"/>
      <c r="P21" s="163"/>
    </row>
    <row r="22" spans="2:16" s="8" customFormat="1" ht="15" customHeight="1" x14ac:dyDescent="0.35">
      <c r="B22" s="156"/>
      <c r="C22" s="156"/>
      <c r="D22" s="156"/>
      <c r="E22" s="156"/>
      <c r="F22" s="156"/>
      <c r="G22" s="156"/>
      <c r="H22" s="156"/>
      <c r="I22" s="157"/>
      <c r="J22" s="158"/>
      <c r="K22" s="159"/>
      <c r="L22" s="160"/>
      <c r="M22" s="160"/>
      <c r="N22" s="160"/>
      <c r="O22" s="160"/>
      <c r="P22" s="160"/>
    </row>
    <row r="23" spans="2:16" s="8" customFormat="1" x14ac:dyDescent="0.35"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60"/>
      <c r="M23" s="160"/>
      <c r="N23" s="160"/>
      <c r="O23" s="160"/>
      <c r="P23" s="160"/>
    </row>
    <row r="24" spans="2:16" s="8" customFormat="1" x14ac:dyDescent="0.35">
      <c r="B24" s="119" t="s">
        <v>45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</row>
    <row r="25" spans="2:16" s="8" customFormat="1" x14ac:dyDescent="0.35">
      <c r="B25" s="120" t="s">
        <v>42</v>
      </c>
      <c r="C25" s="120"/>
      <c r="D25" s="120"/>
      <c r="E25" s="120" t="s">
        <v>46</v>
      </c>
      <c r="F25" s="120"/>
      <c r="G25" s="120"/>
      <c r="H25" s="120"/>
      <c r="I25" s="120" t="s">
        <v>47</v>
      </c>
      <c r="J25" s="120"/>
      <c r="K25" s="120"/>
      <c r="L25" s="120"/>
      <c r="M25" s="120" t="s">
        <v>44</v>
      </c>
      <c r="N25" s="120"/>
      <c r="O25" s="120"/>
      <c r="P25" s="120"/>
    </row>
    <row r="26" spans="2:16" s="8" customFormat="1" x14ac:dyDescent="0.35">
      <c r="B26" s="121" t="s">
        <v>189</v>
      </c>
      <c r="C26" s="121"/>
      <c r="D26" s="121"/>
      <c r="E26" s="122" t="s">
        <v>191</v>
      </c>
      <c r="F26" s="123"/>
      <c r="G26" s="123"/>
      <c r="H26" s="124"/>
      <c r="I26" s="121"/>
      <c r="J26" s="121"/>
      <c r="K26" s="121"/>
      <c r="L26" s="121"/>
      <c r="M26" s="125"/>
      <c r="N26" s="125"/>
      <c r="O26" s="125"/>
      <c r="P26" s="125"/>
    </row>
    <row r="27" spans="2:16" s="8" customFormat="1" ht="14.5" customHeight="1" x14ac:dyDescent="0.35">
      <c r="B27" s="121" t="s">
        <v>190</v>
      </c>
      <c r="C27" s="121"/>
      <c r="D27" s="121"/>
      <c r="E27" s="122" t="s">
        <v>191</v>
      </c>
      <c r="F27" s="123"/>
      <c r="G27" s="123"/>
      <c r="H27" s="124"/>
      <c r="I27" s="125"/>
      <c r="J27" s="125"/>
      <c r="K27" s="125"/>
      <c r="L27" s="125"/>
      <c r="M27" s="125"/>
      <c r="N27" s="125"/>
      <c r="O27" s="125"/>
      <c r="P27" s="125"/>
    </row>
    <row r="28" spans="2:16" s="8" customFormat="1" x14ac:dyDescent="0.35"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2:16" s="8" customFormat="1" x14ac:dyDescent="0.35">
      <c r="B29" s="119" t="s">
        <v>48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</row>
    <row r="30" spans="2:16" s="8" customFormat="1" x14ac:dyDescent="0.35">
      <c r="B30" s="120" t="s">
        <v>37</v>
      </c>
      <c r="C30" s="120"/>
      <c r="D30" s="120"/>
      <c r="E30" s="120"/>
      <c r="F30" s="120" t="s">
        <v>49</v>
      </c>
      <c r="G30" s="120"/>
      <c r="H30" s="120"/>
      <c r="I30" s="120"/>
      <c r="J30" s="120"/>
      <c r="K30" s="120"/>
      <c r="L30" s="120"/>
      <c r="M30" s="120"/>
      <c r="N30" s="120"/>
      <c r="O30" s="120"/>
      <c r="P30" s="120"/>
    </row>
    <row r="31" spans="2:16" s="8" customFormat="1" x14ac:dyDescent="0.35">
      <c r="B31" s="121"/>
      <c r="C31" s="121"/>
      <c r="D31" s="121"/>
      <c r="E31" s="121"/>
      <c r="F31" s="130"/>
      <c r="G31" s="131"/>
      <c r="H31" s="131"/>
      <c r="I31" s="131"/>
      <c r="J31" s="131"/>
      <c r="K31" s="131"/>
      <c r="L31" s="131"/>
      <c r="M31" s="131"/>
      <c r="N31" s="131"/>
      <c r="O31" s="131"/>
      <c r="P31" s="132"/>
    </row>
    <row r="32" spans="2:16" s="8" customFormat="1" x14ac:dyDescent="0.35">
      <c r="B32" s="121"/>
      <c r="C32" s="121"/>
      <c r="D32" s="121"/>
      <c r="E32" s="121"/>
      <c r="F32" s="130"/>
      <c r="G32" s="131"/>
      <c r="H32" s="131"/>
      <c r="I32" s="131"/>
      <c r="J32" s="131"/>
      <c r="K32" s="131"/>
      <c r="L32" s="131"/>
      <c r="M32" s="131"/>
      <c r="N32" s="131"/>
      <c r="O32" s="131"/>
      <c r="P32" s="132"/>
    </row>
    <row r="33" spans="2:17" s="8" customFormat="1" ht="15" customHeight="1" x14ac:dyDescent="0.35">
      <c r="B33" s="121"/>
      <c r="C33" s="121"/>
      <c r="D33" s="121"/>
      <c r="E33" s="121"/>
      <c r="F33" s="130"/>
      <c r="G33" s="131"/>
      <c r="H33" s="131"/>
      <c r="I33" s="131"/>
      <c r="J33" s="131"/>
      <c r="K33" s="131"/>
      <c r="L33" s="131"/>
      <c r="M33" s="131"/>
      <c r="N33" s="131"/>
      <c r="O33" s="131"/>
      <c r="P33" s="132"/>
    </row>
    <row r="34" spans="2:17" s="8" customFormat="1" x14ac:dyDescent="0.35">
      <c r="B34" s="125"/>
      <c r="C34" s="125"/>
      <c r="D34" s="125"/>
      <c r="E34" s="125"/>
      <c r="F34" s="133"/>
      <c r="G34" s="134"/>
      <c r="H34" s="134"/>
      <c r="I34" s="134"/>
      <c r="J34" s="134"/>
      <c r="K34" s="134"/>
      <c r="L34" s="134"/>
      <c r="M34" s="134"/>
      <c r="N34" s="134"/>
      <c r="O34" s="134"/>
      <c r="P34" s="135"/>
    </row>
    <row r="35" spans="2:17" s="9" customFormat="1" x14ac:dyDescent="0.35">
      <c r="B35" s="149" t="s">
        <v>50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8"/>
    </row>
    <row r="36" spans="2:17" s="18" customFormat="1" ht="15" customHeight="1" x14ac:dyDescent="0.25">
      <c r="B36" s="116" t="s">
        <v>77</v>
      </c>
      <c r="C36" s="117"/>
      <c r="D36" s="117"/>
      <c r="E36" s="117"/>
      <c r="F36" s="117"/>
      <c r="G36" s="117"/>
      <c r="H36" s="118"/>
      <c r="I36" s="115">
        <f>Estimación!AD54+Estimación!AD107+Estimación!AD213+Estimación!AD160+Estimación!AD266</f>
        <v>28.178333333333331</v>
      </c>
      <c r="J36" s="115"/>
      <c r="K36" s="115"/>
      <c r="L36" s="115"/>
      <c r="M36" s="115"/>
      <c r="N36" s="115"/>
      <c r="O36" s="115"/>
      <c r="P36" s="115"/>
      <c r="Q36" s="43"/>
    </row>
    <row r="37" spans="2:17" s="18" customFormat="1" ht="12.75" customHeight="1" x14ac:dyDescent="0.25">
      <c r="B37" s="137" t="s">
        <v>78</v>
      </c>
      <c r="C37" s="138"/>
      <c r="D37" s="138"/>
      <c r="E37" s="138"/>
      <c r="F37" s="138"/>
      <c r="G37" s="138"/>
      <c r="H37" s="139"/>
      <c r="I37" s="115">
        <f>+Estimación!AD55+Estimación!AD108+Estimación!AD161+Estimación!AD214+Estimación!AD267</f>
        <v>41.015000000000001</v>
      </c>
      <c r="J37" s="115"/>
      <c r="K37" s="115"/>
      <c r="L37" s="115"/>
      <c r="M37" s="115"/>
      <c r="N37" s="115"/>
      <c r="O37" s="115"/>
      <c r="P37" s="115"/>
      <c r="Q37" s="43"/>
    </row>
    <row r="38" spans="2:17" s="18" customFormat="1" ht="15.75" customHeight="1" x14ac:dyDescent="0.25">
      <c r="B38" s="140" t="s">
        <v>79</v>
      </c>
      <c r="C38" s="141"/>
      <c r="D38" s="141"/>
      <c r="E38" s="141"/>
      <c r="F38" s="141"/>
      <c r="G38" s="141"/>
      <c r="H38" s="142"/>
      <c r="I38" s="115">
        <f>+Estimación!AD56+Estimación!AD109+Estimación!AD162+Estimación!AD268+Estimación!AD215</f>
        <v>41.015000000000001</v>
      </c>
      <c r="J38" s="115"/>
      <c r="K38" s="115"/>
      <c r="L38" s="115"/>
      <c r="M38" s="115"/>
      <c r="N38" s="115"/>
      <c r="O38" s="115"/>
      <c r="P38" s="115"/>
      <c r="Q38" s="43"/>
    </row>
    <row r="39" spans="2:17" s="18" customFormat="1" ht="15.75" customHeight="1" x14ac:dyDescent="0.25">
      <c r="B39" s="140" t="s">
        <v>176</v>
      </c>
      <c r="C39" s="141"/>
      <c r="D39" s="141"/>
      <c r="E39" s="141"/>
      <c r="F39" s="141"/>
      <c r="G39" s="141"/>
      <c r="H39" s="142"/>
      <c r="I39" s="153">
        <f>+Estimación!AD53+Estimación!AD106+Estimación!AD159+Estimación!AD212+Estimación!AD265</f>
        <v>5.333333333333333</v>
      </c>
      <c r="J39" s="154"/>
      <c r="K39" s="154"/>
      <c r="L39" s="154"/>
      <c r="M39" s="154"/>
      <c r="N39" s="154"/>
      <c r="O39" s="154"/>
      <c r="P39" s="155"/>
      <c r="Q39" s="43"/>
    </row>
    <row r="40" spans="2:17" s="18" customFormat="1" ht="15.75" customHeight="1" x14ac:dyDescent="0.25">
      <c r="B40" s="150" t="s">
        <v>193</v>
      </c>
      <c r="C40" s="151"/>
      <c r="D40" s="151"/>
      <c r="E40" s="151"/>
      <c r="F40" s="151"/>
      <c r="G40" s="151"/>
      <c r="H40" s="152"/>
      <c r="I40" s="146" t="s">
        <v>192</v>
      </c>
      <c r="J40" s="147"/>
      <c r="K40" s="147"/>
      <c r="L40" s="147"/>
      <c r="M40" s="147"/>
      <c r="N40" s="147"/>
      <c r="O40" s="147"/>
      <c r="P40" s="148"/>
      <c r="Q40" s="43"/>
    </row>
    <row r="41" spans="2:17" s="8" customFormat="1" ht="14.25" customHeight="1" x14ac:dyDescent="0.35">
      <c r="B41" s="136" t="s">
        <v>51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</row>
    <row r="42" spans="2:17" s="9" customFormat="1" ht="20.25" customHeight="1" x14ac:dyDescent="0.35">
      <c r="B42" s="143" t="s">
        <v>80</v>
      </c>
      <c r="C42" s="144"/>
      <c r="D42" s="144"/>
      <c r="E42" s="144"/>
      <c r="F42" s="144"/>
      <c r="G42" s="144"/>
      <c r="H42" s="145"/>
      <c r="I42" s="146"/>
      <c r="J42" s="147"/>
      <c r="K42" s="147"/>
      <c r="L42" s="147"/>
      <c r="M42" s="147"/>
      <c r="N42" s="147"/>
      <c r="O42" s="147"/>
      <c r="P42" s="148"/>
      <c r="Q42" s="30"/>
    </row>
    <row r="43" spans="2:17" s="9" customFormat="1" ht="66.75" customHeight="1" x14ac:dyDescent="0.35">
      <c r="B43" s="126" t="s">
        <v>81</v>
      </c>
      <c r="C43" s="127"/>
      <c r="D43" s="127"/>
      <c r="E43" s="127"/>
      <c r="F43" s="127"/>
      <c r="G43" s="127"/>
      <c r="H43" s="128"/>
      <c r="I43" s="129"/>
      <c r="J43" s="129"/>
      <c r="K43" s="129"/>
      <c r="L43" s="129"/>
      <c r="M43" s="129"/>
      <c r="N43" s="129"/>
      <c r="O43" s="129"/>
      <c r="P43" s="129"/>
      <c r="Q43" s="8"/>
    </row>
    <row r="44" spans="2:17" x14ac:dyDescent="0.3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2:17" x14ac:dyDescent="0.35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  <row r="46" spans="2:17" x14ac:dyDescent="0.35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</row>
    <row r="47" spans="2:17" x14ac:dyDescent="0.35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spans="2:17" x14ac:dyDescent="0.35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49" spans="2:16" x14ac:dyDescent="0.35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</row>
    <row r="50" spans="2:16" x14ac:dyDescent="0.35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</row>
    <row r="51" spans="2:16" x14ac:dyDescent="0.35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</row>
    <row r="52" spans="2:16" x14ac:dyDescent="0.35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 spans="2:16" x14ac:dyDescent="0.35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</sheetData>
  <mergeCells count="98">
    <mergeCell ref="B31:E31"/>
    <mergeCell ref="F31:P31"/>
    <mergeCell ref="B19:H19"/>
    <mergeCell ref="L14:P14"/>
    <mergeCell ref="L15:P15"/>
    <mergeCell ref="I16:K16"/>
    <mergeCell ref="O17:P17"/>
    <mergeCell ref="B18:P18"/>
    <mergeCell ref="E16:H16"/>
    <mergeCell ref="B17:D17"/>
    <mergeCell ref="L17:N17"/>
    <mergeCell ref="E17:K17"/>
    <mergeCell ref="I14:K14"/>
    <mergeCell ref="I15:K15"/>
    <mergeCell ref="B21:H21"/>
    <mergeCell ref="I21:K21"/>
    <mergeCell ref="K9:P9"/>
    <mergeCell ref="I10:J10"/>
    <mergeCell ref="K10:P10"/>
    <mergeCell ref="L16:P16"/>
    <mergeCell ref="E9:H9"/>
    <mergeCell ref="E10:H10"/>
    <mergeCell ref="I9:J9"/>
    <mergeCell ref="I11:J11"/>
    <mergeCell ref="K11:P11"/>
    <mergeCell ref="B13:P13"/>
    <mergeCell ref="B14:D14"/>
    <mergeCell ref="E14:H14"/>
    <mergeCell ref="B15:D15"/>
    <mergeCell ref="E15:H15"/>
    <mergeCell ref="B16:D16"/>
    <mergeCell ref="E11:H11"/>
    <mergeCell ref="B2:C4"/>
    <mergeCell ref="D2:P2"/>
    <mergeCell ref="D3:P3"/>
    <mergeCell ref="L4:P4"/>
    <mergeCell ref="J4:K4"/>
    <mergeCell ref="E4:F4"/>
    <mergeCell ref="H4:I4"/>
    <mergeCell ref="B6:D6"/>
    <mergeCell ref="G6:H6"/>
    <mergeCell ref="J6:K6"/>
    <mergeCell ref="L6:P6"/>
    <mergeCell ref="B8:P8"/>
    <mergeCell ref="L21:P21"/>
    <mergeCell ref="I19:K19"/>
    <mergeCell ref="L19:P19"/>
    <mergeCell ref="B20:H20"/>
    <mergeCell ref="I20:K20"/>
    <mergeCell ref="L20:P20"/>
    <mergeCell ref="B24:P24"/>
    <mergeCell ref="I36:P36"/>
    <mergeCell ref="I40:P40"/>
    <mergeCell ref="B22:H22"/>
    <mergeCell ref="I22:K22"/>
    <mergeCell ref="L22:P22"/>
    <mergeCell ref="B23:H23"/>
    <mergeCell ref="I23:K23"/>
    <mergeCell ref="L23:P23"/>
    <mergeCell ref="I28:L28"/>
    <mergeCell ref="M28:P28"/>
    <mergeCell ref="B32:E32"/>
    <mergeCell ref="F32:P32"/>
    <mergeCell ref="B27:D27"/>
    <mergeCell ref="B30:E30"/>
    <mergeCell ref="E27:H27"/>
    <mergeCell ref="B43:H43"/>
    <mergeCell ref="I43:P43"/>
    <mergeCell ref="B33:E33"/>
    <mergeCell ref="F33:P33"/>
    <mergeCell ref="B34:E34"/>
    <mergeCell ref="F34:P34"/>
    <mergeCell ref="B41:P41"/>
    <mergeCell ref="I38:P38"/>
    <mergeCell ref="B37:H37"/>
    <mergeCell ref="B38:H38"/>
    <mergeCell ref="B42:H42"/>
    <mergeCell ref="I42:P42"/>
    <mergeCell ref="B35:P35"/>
    <mergeCell ref="B40:H40"/>
    <mergeCell ref="B39:H39"/>
    <mergeCell ref="I39:P39"/>
    <mergeCell ref="I37:P37"/>
    <mergeCell ref="B36:H36"/>
    <mergeCell ref="B29:P29"/>
    <mergeCell ref="B25:D25"/>
    <mergeCell ref="E25:H25"/>
    <mergeCell ref="I25:L25"/>
    <mergeCell ref="M25:P25"/>
    <mergeCell ref="B26:D26"/>
    <mergeCell ref="E26:H26"/>
    <mergeCell ref="I26:L26"/>
    <mergeCell ref="M26:P26"/>
    <mergeCell ref="B28:D28"/>
    <mergeCell ref="E28:H28"/>
    <mergeCell ref="F30:P30"/>
    <mergeCell ref="I27:L27"/>
    <mergeCell ref="M27:P27"/>
  </mergeCells>
  <dataValidations count="6">
    <dataValidation type="list" allowBlank="1" showInputMessage="1" showErrorMessage="1" sqref="O17">
      <formula1>"Padre, Hijo, Hermano"</formula1>
    </dataValidation>
    <dataValidation type="whole" allowBlank="1" showInputMessage="1" showErrorMessage="1" sqref="I42:P42">
      <formula1>0</formula1>
      <formula2>999999999</formula2>
    </dataValidation>
    <dataValidation type="list" allowBlank="1" showInputMessage="1" showErrorMessage="1" sqref="I40:P40">
      <formula1>"Mejor Escenario 1 CICLO, Escenario Medio 2 CICLOS,Peor Escenario 3 CICLOS"</formula1>
    </dataValidation>
    <dataValidation type="list" allowBlank="1" showInputMessage="1" showErrorMessage="1" sqref="IR15 E15:H15">
      <formula1>"Banco AV Villas, Banco de Bogotá, Banco de Occidente, Banco Popular, 4 Bancos del Grupo Aval, Interno ATH, Otros"</formula1>
    </dataValidation>
    <dataValidation type="list" allowBlank="1" showInputMessage="1" showErrorMessage="1" sqref="IR17:IS17 IR14:IS14">
      <formula1>"Proyecto, Requerimiento"</formula1>
    </dataValidation>
    <dataValidation type="list" allowBlank="1" showInputMessage="1" showErrorMessage="1" sqref="E14:H14">
      <formula1>"Proyecto, Requerimiento Indiviudual, Requerimiento Compuesto"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F124"/>
  <sheetViews>
    <sheetView showGridLines="0" zoomScaleNormal="100" workbookViewId="0">
      <selection activeCell="E76" sqref="E76"/>
    </sheetView>
  </sheetViews>
  <sheetFormatPr baseColWidth="10" defaultColWidth="11.453125" defaultRowHeight="14.5" outlineLevelRow="1" x14ac:dyDescent="0.35"/>
  <cols>
    <col min="1" max="1" width="4.81640625" style="46" customWidth="1"/>
    <col min="2" max="2" width="15.81640625" style="46" customWidth="1"/>
    <col min="3" max="3" width="43.81640625" style="46" customWidth="1"/>
    <col min="4" max="4" width="18.453125" style="55" customWidth="1"/>
    <col min="5" max="5" width="20.453125" style="46" customWidth="1"/>
    <col min="6" max="6" width="38.81640625" style="46" customWidth="1"/>
    <col min="7" max="16384" width="11.453125" style="46"/>
  </cols>
  <sheetData>
    <row r="2" spans="2:6" s="1" customFormat="1" ht="16.5" customHeight="1" x14ac:dyDescent="0.35">
      <c r="B2" s="234"/>
      <c r="C2" s="170" t="s">
        <v>65</v>
      </c>
      <c r="D2" s="170"/>
      <c r="E2" s="170"/>
      <c r="F2" s="170"/>
    </row>
    <row r="3" spans="2:6" s="1" customFormat="1" ht="17.25" customHeight="1" x14ac:dyDescent="0.35">
      <c r="B3" s="234"/>
      <c r="C3" s="170" t="s">
        <v>128</v>
      </c>
      <c r="D3" s="170"/>
      <c r="E3" s="170"/>
      <c r="F3" s="170"/>
    </row>
    <row r="4" spans="2:6" x14ac:dyDescent="0.35">
      <c r="C4" s="237"/>
      <c r="D4" s="237"/>
      <c r="E4" s="237"/>
      <c r="F4" s="237"/>
    </row>
    <row r="5" spans="2:6" ht="15.5" x14ac:dyDescent="0.35">
      <c r="B5" s="231" t="s">
        <v>54</v>
      </c>
      <c r="C5" s="231"/>
      <c r="D5" s="231"/>
      <c r="E5" s="231"/>
      <c r="F5" s="231"/>
    </row>
    <row r="6" spans="2:6" s="18" customFormat="1" ht="15.5" x14ac:dyDescent="0.35">
      <c r="B6" s="232" t="s">
        <v>84</v>
      </c>
      <c r="C6" s="232"/>
      <c r="D6" s="233" t="s">
        <v>154</v>
      </c>
      <c r="E6" s="233"/>
      <c r="F6" s="233"/>
    </row>
    <row r="7" spans="2:6" s="45" customFormat="1" ht="36.75" hidden="1" customHeight="1" outlineLevel="1" x14ac:dyDescent="0.35">
      <c r="B7" s="228" t="s">
        <v>55</v>
      </c>
      <c r="C7" s="228"/>
      <c r="D7" s="228"/>
      <c r="E7" s="61" t="s">
        <v>102</v>
      </c>
      <c r="F7" s="61" t="s">
        <v>101</v>
      </c>
    </row>
    <row r="8" spans="2:6" ht="15" hidden="1" customHeight="1" outlineLevel="1" x14ac:dyDescent="0.35">
      <c r="B8" s="229" t="s">
        <v>113</v>
      </c>
      <c r="C8" s="230"/>
      <c r="D8" s="54" t="s">
        <v>112</v>
      </c>
      <c r="E8" s="209"/>
      <c r="F8" s="210"/>
    </row>
    <row r="9" spans="2:6" ht="46.5" hidden="1" customHeight="1" outlineLevel="1" x14ac:dyDescent="0.35">
      <c r="B9" s="213" t="s">
        <v>114</v>
      </c>
      <c r="C9" s="214"/>
      <c r="D9" s="95" t="s">
        <v>111</v>
      </c>
      <c r="E9" s="95"/>
      <c r="F9" s="96"/>
    </row>
    <row r="10" spans="2:6" ht="17.25" hidden="1" customHeight="1" outlineLevel="1" x14ac:dyDescent="0.35">
      <c r="B10" s="207" t="s">
        <v>115</v>
      </c>
      <c r="C10" s="208"/>
      <c r="D10" s="54" t="s">
        <v>112</v>
      </c>
      <c r="E10" s="209"/>
      <c r="F10" s="210"/>
    </row>
    <row r="11" spans="2:6" ht="47.25" hidden="1" customHeight="1" outlineLevel="1" x14ac:dyDescent="0.35">
      <c r="B11" s="213" t="s">
        <v>131</v>
      </c>
      <c r="C11" s="214"/>
      <c r="D11" s="51" t="s">
        <v>111</v>
      </c>
      <c r="E11" s="95"/>
      <c r="F11" s="96"/>
    </row>
    <row r="12" spans="2:6" ht="15.75" hidden="1" customHeight="1" outlineLevel="1" x14ac:dyDescent="0.35">
      <c r="B12" s="207" t="s">
        <v>107</v>
      </c>
      <c r="C12" s="208"/>
      <c r="D12" s="54" t="s">
        <v>112</v>
      </c>
      <c r="E12" s="209"/>
      <c r="F12" s="210"/>
    </row>
    <row r="13" spans="2:6" ht="49.5" hidden="1" customHeight="1" outlineLevel="1" x14ac:dyDescent="0.35">
      <c r="B13" s="213" t="s">
        <v>132</v>
      </c>
      <c r="C13" s="214"/>
      <c r="D13" s="51" t="s">
        <v>111</v>
      </c>
      <c r="E13" s="95"/>
      <c r="F13" s="62"/>
    </row>
    <row r="14" spans="2:6" ht="15.75" hidden="1" customHeight="1" outlineLevel="1" x14ac:dyDescent="0.35">
      <c r="B14" s="207" t="s">
        <v>108</v>
      </c>
      <c r="C14" s="208"/>
      <c r="D14" s="54" t="s">
        <v>112</v>
      </c>
      <c r="E14" s="209"/>
      <c r="F14" s="210"/>
    </row>
    <row r="15" spans="2:6" ht="26.25" hidden="1" customHeight="1" outlineLevel="1" x14ac:dyDescent="0.35">
      <c r="B15" s="215" t="s">
        <v>109</v>
      </c>
      <c r="C15" s="216"/>
      <c r="D15" s="59" t="s">
        <v>159</v>
      </c>
      <c r="E15" s="217"/>
      <c r="F15" s="226"/>
    </row>
    <row r="16" spans="2:6" ht="15.75" hidden="1" customHeight="1" outlineLevel="1" x14ac:dyDescent="0.35">
      <c r="B16" s="215" t="s">
        <v>110</v>
      </c>
      <c r="C16" s="216"/>
      <c r="D16" s="59" t="s">
        <v>159</v>
      </c>
      <c r="E16" s="219"/>
      <c r="F16" s="227"/>
    </row>
    <row r="17" spans="2:6" ht="15" hidden="1" customHeight="1" outlineLevel="1" x14ac:dyDescent="0.35">
      <c r="B17" s="207" t="s">
        <v>56</v>
      </c>
      <c r="C17" s="208"/>
      <c r="D17" s="54" t="s">
        <v>112</v>
      </c>
      <c r="E17" s="209"/>
      <c r="F17" s="210"/>
    </row>
    <row r="18" spans="2:6" ht="15" hidden="1" customHeight="1" outlineLevel="1" x14ac:dyDescent="0.35">
      <c r="B18" s="215" t="s">
        <v>116</v>
      </c>
      <c r="C18" s="216"/>
      <c r="D18" s="59" t="s">
        <v>159</v>
      </c>
      <c r="E18" s="223"/>
      <c r="F18" s="235"/>
    </row>
    <row r="19" spans="2:6" ht="72" hidden="1" customHeight="1" outlineLevel="1" x14ac:dyDescent="0.35">
      <c r="B19" s="215" t="s">
        <v>117</v>
      </c>
      <c r="C19" s="216"/>
      <c r="D19" s="59" t="s">
        <v>159</v>
      </c>
      <c r="E19" s="223"/>
      <c r="F19" s="236"/>
    </row>
    <row r="20" spans="2:6" ht="15" hidden="1" customHeight="1" outlineLevel="1" x14ac:dyDescent="0.35">
      <c r="B20" s="207" t="s">
        <v>57</v>
      </c>
      <c r="C20" s="208"/>
      <c r="D20" s="52" t="s">
        <v>59</v>
      </c>
      <c r="E20" s="209"/>
      <c r="F20" s="210"/>
    </row>
    <row r="21" spans="2:6" ht="76.5" hidden="1" customHeight="1" outlineLevel="1" x14ac:dyDescent="0.35">
      <c r="B21" s="213" t="s">
        <v>134</v>
      </c>
      <c r="C21" s="214"/>
      <c r="D21" s="59" t="s">
        <v>111</v>
      </c>
      <c r="E21" s="95"/>
      <c r="F21" s="96"/>
    </row>
    <row r="22" spans="2:6" ht="15" hidden="1" customHeight="1" outlineLevel="1" x14ac:dyDescent="0.35">
      <c r="B22" s="207" t="s">
        <v>58</v>
      </c>
      <c r="C22" s="208"/>
      <c r="D22" s="52" t="s">
        <v>59</v>
      </c>
      <c r="E22" s="209"/>
      <c r="F22" s="210"/>
    </row>
    <row r="23" spans="2:6" s="45" customFormat="1" ht="29.25" hidden="1" customHeight="1" outlineLevel="1" x14ac:dyDescent="0.35">
      <c r="B23" s="215" t="s">
        <v>118</v>
      </c>
      <c r="C23" s="216"/>
      <c r="D23" s="59" t="s">
        <v>159</v>
      </c>
      <c r="E23" s="217"/>
      <c r="F23" s="220"/>
    </row>
    <row r="24" spans="2:6" ht="29.25" hidden="1" customHeight="1" outlineLevel="1" x14ac:dyDescent="0.35">
      <c r="B24" s="215" t="s">
        <v>119</v>
      </c>
      <c r="C24" s="216"/>
      <c r="D24" s="59" t="s">
        <v>159</v>
      </c>
      <c r="E24" s="218"/>
      <c r="F24" s="220"/>
    </row>
    <row r="25" spans="2:6" hidden="1" outlineLevel="1" x14ac:dyDescent="0.35">
      <c r="B25" s="221" t="s">
        <v>121</v>
      </c>
      <c r="C25" s="222"/>
      <c r="D25" s="59" t="s">
        <v>159</v>
      </c>
      <c r="E25" s="219"/>
      <c r="F25" s="220"/>
    </row>
    <row r="26" spans="2:6" hidden="1" outlineLevel="1" x14ac:dyDescent="0.35">
      <c r="B26" s="207" t="s">
        <v>83</v>
      </c>
      <c r="C26" s="208"/>
      <c r="D26" s="52" t="s">
        <v>59</v>
      </c>
      <c r="E26" s="209"/>
      <c r="F26" s="210"/>
    </row>
    <row r="27" spans="2:6" ht="22.5" hidden="1" customHeight="1" outlineLevel="1" thickBot="1" x14ac:dyDescent="0.4">
      <c r="B27" s="211" t="s">
        <v>121</v>
      </c>
      <c r="C27" s="212"/>
      <c r="D27" s="60" t="s">
        <v>159</v>
      </c>
      <c r="E27" s="58"/>
      <c r="F27" s="63"/>
    </row>
    <row r="28" spans="2:6" collapsed="1" x14ac:dyDescent="0.35"/>
    <row r="29" spans="2:6" ht="15.5" x14ac:dyDescent="0.35">
      <c r="B29" s="231" t="s">
        <v>54</v>
      </c>
      <c r="C29" s="231"/>
      <c r="D29" s="231"/>
      <c r="E29" s="231"/>
      <c r="F29" s="231"/>
    </row>
    <row r="30" spans="2:6" s="18" customFormat="1" ht="15.5" x14ac:dyDescent="0.35">
      <c r="B30" s="232" t="s">
        <v>103</v>
      </c>
      <c r="C30" s="232"/>
      <c r="D30" s="233"/>
      <c r="E30" s="233"/>
      <c r="F30" s="233"/>
    </row>
    <row r="31" spans="2:6" s="45" customFormat="1" ht="36.75" hidden="1" customHeight="1" outlineLevel="1" x14ac:dyDescent="0.35">
      <c r="B31" s="228" t="s">
        <v>55</v>
      </c>
      <c r="C31" s="228"/>
      <c r="D31" s="228"/>
      <c r="E31" s="61" t="s">
        <v>102</v>
      </c>
      <c r="F31" s="61" t="s">
        <v>101</v>
      </c>
    </row>
    <row r="32" spans="2:6" ht="15" hidden="1" customHeight="1" outlineLevel="1" x14ac:dyDescent="0.35">
      <c r="B32" s="229" t="s">
        <v>113</v>
      </c>
      <c r="C32" s="230"/>
      <c r="D32" s="54" t="s">
        <v>112</v>
      </c>
      <c r="E32" s="209"/>
      <c r="F32" s="210"/>
    </row>
    <row r="33" spans="2:6" ht="46.5" hidden="1" customHeight="1" outlineLevel="1" x14ac:dyDescent="0.35">
      <c r="B33" s="213" t="s">
        <v>114</v>
      </c>
      <c r="C33" s="214"/>
      <c r="D33" s="76"/>
      <c r="E33" s="56"/>
      <c r="F33" s="77"/>
    </row>
    <row r="34" spans="2:6" ht="17.25" hidden="1" customHeight="1" outlineLevel="1" x14ac:dyDescent="0.35">
      <c r="B34" s="207" t="s">
        <v>115</v>
      </c>
      <c r="C34" s="208"/>
      <c r="D34" s="54" t="s">
        <v>112</v>
      </c>
      <c r="E34" s="209"/>
      <c r="F34" s="210"/>
    </row>
    <row r="35" spans="2:6" ht="47.25" hidden="1" customHeight="1" outlineLevel="1" x14ac:dyDescent="0.35">
      <c r="B35" s="213" t="s">
        <v>131</v>
      </c>
      <c r="C35" s="214"/>
      <c r="D35" s="51"/>
      <c r="E35" s="56"/>
      <c r="F35" s="57"/>
    </row>
    <row r="36" spans="2:6" ht="15.75" hidden="1" customHeight="1" outlineLevel="1" x14ac:dyDescent="0.35">
      <c r="B36" s="207" t="s">
        <v>107</v>
      </c>
      <c r="C36" s="208"/>
      <c r="D36" s="54" t="s">
        <v>112</v>
      </c>
      <c r="E36" s="209"/>
      <c r="F36" s="210"/>
    </row>
    <row r="37" spans="2:6" ht="49.5" hidden="1" customHeight="1" outlineLevel="1" x14ac:dyDescent="0.35">
      <c r="B37" s="213" t="s">
        <v>132</v>
      </c>
      <c r="C37" s="214"/>
      <c r="D37" s="51"/>
      <c r="E37" s="56"/>
      <c r="F37" s="62"/>
    </row>
    <row r="38" spans="2:6" ht="15.75" hidden="1" customHeight="1" outlineLevel="1" x14ac:dyDescent="0.35">
      <c r="B38" s="207" t="s">
        <v>108</v>
      </c>
      <c r="C38" s="208"/>
      <c r="D38" s="54" t="s">
        <v>112</v>
      </c>
      <c r="E38" s="209"/>
      <c r="F38" s="210"/>
    </row>
    <row r="39" spans="2:6" ht="26.25" hidden="1" customHeight="1" outlineLevel="1" x14ac:dyDescent="0.35">
      <c r="B39" s="215" t="s">
        <v>109</v>
      </c>
      <c r="C39" s="216"/>
      <c r="D39" s="59"/>
      <c r="E39" s="217"/>
      <c r="F39" s="224"/>
    </row>
    <row r="40" spans="2:6" ht="15.75" hidden="1" customHeight="1" outlineLevel="1" x14ac:dyDescent="0.35">
      <c r="B40" s="215" t="s">
        <v>110</v>
      </c>
      <c r="C40" s="216"/>
      <c r="D40" s="59"/>
      <c r="E40" s="219"/>
      <c r="F40" s="225"/>
    </row>
    <row r="41" spans="2:6" ht="15" hidden="1" customHeight="1" outlineLevel="1" x14ac:dyDescent="0.35">
      <c r="B41" s="207" t="s">
        <v>56</v>
      </c>
      <c r="C41" s="208"/>
      <c r="D41" s="54" t="s">
        <v>112</v>
      </c>
      <c r="E41" s="209"/>
      <c r="F41" s="210"/>
    </row>
    <row r="42" spans="2:6" ht="15" hidden="1" customHeight="1" outlineLevel="1" x14ac:dyDescent="0.35">
      <c r="B42" s="215" t="s">
        <v>116</v>
      </c>
      <c r="C42" s="216"/>
      <c r="D42" s="59"/>
      <c r="E42" s="223"/>
      <c r="F42" s="224"/>
    </row>
    <row r="43" spans="2:6" ht="72" hidden="1" customHeight="1" outlineLevel="1" x14ac:dyDescent="0.35">
      <c r="B43" s="215" t="s">
        <v>117</v>
      </c>
      <c r="C43" s="216"/>
      <c r="D43" s="59"/>
      <c r="E43" s="223"/>
      <c r="F43" s="225"/>
    </row>
    <row r="44" spans="2:6" ht="15" hidden="1" customHeight="1" outlineLevel="1" x14ac:dyDescent="0.35">
      <c r="B44" s="207" t="s">
        <v>57</v>
      </c>
      <c r="C44" s="208"/>
      <c r="D44" s="52" t="s">
        <v>59</v>
      </c>
      <c r="E44" s="209"/>
      <c r="F44" s="210"/>
    </row>
    <row r="45" spans="2:6" ht="65.25" hidden="1" customHeight="1" outlineLevel="1" x14ac:dyDescent="0.35">
      <c r="B45" s="213" t="s">
        <v>134</v>
      </c>
      <c r="C45" s="214"/>
      <c r="D45" s="59"/>
      <c r="E45" s="56"/>
      <c r="F45" s="93"/>
    </row>
    <row r="46" spans="2:6" ht="15" hidden="1" customHeight="1" outlineLevel="1" x14ac:dyDescent="0.35">
      <c r="B46" s="207" t="s">
        <v>58</v>
      </c>
      <c r="C46" s="208"/>
      <c r="D46" s="52" t="s">
        <v>59</v>
      </c>
      <c r="E46" s="209"/>
      <c r="F46" s="210"/>
    </row>
    <row r="47" spans="2:6" s="45" customFormat="1" ht="29.25" hidden="1" customHeight="1" outlineLevel="1" x14ac:dyDescent="0.35">
      <c r="B47" s="215" t="s">
        <v>118</v>
      </c>
      <c r="C47" s="216"/>
      <c r="D47" s="59"/>
      <c r="E47" s="217"/>
      <c r="F47" s="220"/>
    </row>
    <row r="48" spans="2:6" ht="29.25" hidden="1" customHeight="1" outlineLevel="1" x14ac:dyDescent="0.35">
      <c r="B48" s="215" t="s">
        <v>119</v>
      </c>
      <c r="C48" s="216"/>
      <c r="D48" s="59"/>
      <c r="E48" s="218"/>
      <c r="F48" s="220"/>
    </row>
    <row r="49" spans="2:6" ht="15" hidden="1" customHeight="1" outlineLevel="1" x14ac:dyDescent="0.35">
      <c r="B49" s="221" t="s">
        <v>121</v>
      </c>
      <c r="C49" s="222"/>
      <c r="D49" s="59"/>
      <c r="E49" s="219"/>
      <c r="F49" s="220"/>
    </row>
    <row r="50" spans="2:6" ht="15" hidden="1" customHeight="1" outlineLevel="1" x14ac:dyDescent="0.35">
      <c r="B50" s="207" t="s">
        <v>83</v>
      </c>
      <c r="C50" s="208"/>
      <c r="D50" s="52" t="s">
        <v>59</v>
      </c>
      <c r="E50" s="209"/>
      <c r="F50" s="210"/>
    </row>
    <row r="51" spans="2:6" ht="22.5" hidden="1" customHeight="1" outlineLevel="1" thickBot="1" x14ac:dyDescent="0.4">
      <c r="B51" s="211" t="s">
        <v>121</v>
      </c>
      <c r="C51" s="212"/>
      <c r="D51" s="60"/>
      <c r="E51" s="58" t="str">
        <f>+IF(D51="SI","X","")</f>
        <v/>
      </c>
      <c r="F51" s="63"/>
    </row>
    <row r="52" spans="2:6" collapsed="1" x14ac:dyDescent="0.35"/>
    <row r="53" spans="2:6" ht="15.5" x14ac:dyDescent="0.35">
      <c r="B53" s="231" t="s">
        <v>54</v>
      </c>
      <c r="C53" s="231"/>
      <c r="D53" s="231"/>
      <c r="E53" s="231"/>
      <c r="F53" s="231"/>
    </row>
    <row r="54" spans="2:6" s="18" customFormat="1" ht="15.5" x14ac:dyDescent="0.35">
      <c r="B54" s="232" t="s">
        <v>104</v>
      </c>
      <c r="C54" s="232"/>
      <c r="D54" s="233"/>
      <c r="E54" s="233"/>
      <c r="F54" s="233"/>
    </row>
    <row r="55" spans="2:6" s="45" customFormat="1" ht="36.75" hidden="1" customHeight="1" outlineLevel="1" x14ac:dyDescent="0.35">
      <c r="B55" s="228" t="s">
        <v>55</v>
      </c>
      <c r="C55" s="228"/>
      <c r="D55" s="228"/>
      <c r="E55" s="61" t="s">
        <v>102</v>
      </c>
      <c r="F55" s="61" t="s">
        <v>101</v>
      </c>
    </row>
    <row r="56" spans="2:6" ht="15" hidden="1" customHeight="1" outlineLevel="1" x14ac:dyDescent="0.35">
      <c r="B56" s="229" t="s">
        <v>113</v>
      </c>
      <c r="C56" s="230"/>
      <c r="D56" s="54" t="s">
        <v>112</v>
      </c>
      <c r="E56" s="209"/>
      <c r="F56" s="210"/>
    </row>
    <row r="57" spans="2:6" ht="46.5" hidden="1" customHeight="1" outlineLevel="1" x14ac:dyDescent="0.35">
      <c r="B57" s="213" t="s">
        <v>114</v>
      </c>
      <c r="C57" s="214"/>
      <c r="D57" s="56" t="s">
        <v>111</v>
      </c>
      <c r="E57" s="56" t="s">
        <v>73</v>
      </c>
      <c r="F57" s="57"/>
    </row>
    <row r="58" spans="2:6" ht="17.25" hidden="1" customHeight="1" outlineLevel="1" x14ac:dyDescent="0.35">
      <c r="B58" s="207" t="s">
        <v>115</v>
      </c>
      <c r="C58" s="208"/>
      <c r="D58" s="54" t="s">
        <v>112</v>
      </c>
      <c r="E58" s="209"/>
      <c r="F58" s="210"/>
    </row>
    <row r="59" spans="2:6" ht="47.25" hidden="1" customHeight="1" outlineLevel="1" x14ac:dyDescent="0.35">
      <c r="B59" s="213" t="s">
        <v>131</v>
      </c>
      <c r="C59" s="214"/>
      <c r="D59" s="51" t="s">
        <v>111</v>
      </c>
      <c r="E59" s="56" t="str">
        <f>+IF(D59="SI", "X","")</f>
        <v>X</v>
      </c>
      <c r="F59" s="57"/>
    </row>
    <row r="60" spans="2:6" ht="15.75" hidden="1" customHeight="1" outlineLevel="1" x14ac:dyDescent="0.35">
      <c r="B60" s="207" t="s">
        <v>107</v>
      </c>
      <c r="C60" s="208"/>
      <c r="D60" s="54" t="s">
        <v>112</v>
      </c>
      <c r="E60" s="209"/>
      <c r="F60" s="210"/>
    </row>
    <row r="61" spans="2:6" ht="49.5" hidden="1" customHeight="1" outlineLevel="1" x14ac:dyDescent="0.35">
      <c r="B61" s="213" t="s">
        <v>132</v>
      </c>
      <c r="C61" s="214"/>
      <c r="D61" s="51" t="s">
        <v>111</v>
      </c>
      <c r="E61" s="56" t="str">
        <f>+IF(D61="SI", "X","")</f>
        <v>X</v>
      </c>
      <c r="F61" s="62"/>
    </row>
    <row r="62" spans="2:6" ht="15.75" hidden="1" customHeight="1" outlineLevel="1" x14ac:dyDescent="0.35">
      <c r="B62" s="207" t="s">
        <v>108</v>
      </c>
      <c r="C62" s="208"/>
      <c r="D62" s="54" t="s">
        <v>112</v>
      </c>
      <c r="E62" s="209"/>
      <c r="F62" s="210"/>
    </row>
    <row r="63" spans="2:6" ht="26.25" hidden="1" customHeight="1" outlineLevel="1" x14ac:dyDescent="0.35">
      <c r="B63" s="215" t="s">
        <v>109</v>
      </c>
      <c r="C63" s="216"/>
      <c r="D63" s="59"/>
      <c r="E63" s="217" t="str">
        <f>+IF(OR(D63="SI",D64="SI"),"X","")</f>
        <v/>
      </c>
      <c r="F63" s="226"/>
    </row>
    <row r="64" spans="2:6" ht="15.75" hidden="1" customHeight="1" outlineLevel="1" x14ac:dyDescent="0.35">
      <c r="B64" s="215" t="s">
        <v>110</v>
      </c>
      <c r="C64" s="216"/>
      <c r="D64" s="59"/>
      <c r="E64" s="219"/>
      <c r="F64" s="227"/>
    </row>
    <row r="65" spans="2:6" ht="15" hidden="1" customHeight="1" outlineLevel="1" x14ac:dyDescent="0.35">
      <c r="B65" s="207" t="s">
        <v>56</v>
      </c>
      <c r="C65" s="208"/>
      <c r="D65" s="54" t="s">
        <v>112</v>
      </c>
      <c r="E65" s="209"/>
      <c r="F65" s="210"/>
    </row>
    <row r="66" spans="2:6" ht="15" hidden="1" customHeight="1" outlineLevel="1" x14ac:dyDescent="0.35">
      <c r="B66" s="215" t="s">
        <v>116</v>
      </c>
      <c r="C66" s="216"/>
      <c r="D66" s="59"/>
      <c r="E66" s="223" t="str">
        <f>+IF(OR(D66="SI",D67="SI"),"X","")</f>
        <v/>
      </c>
      <c r="F66" s="224" t="s">
        <v>133</v>
      </c>
    </row>
    <row r="67" spans="2:6" ht="72" hidden="1" customHeight="1" outlineLevel="1" x14ac:dyDescent="0.35">
      <c r="B67" s="215" t="s">
        <v>117</v>
      </c>
      <c r="C67" s="216"/>
      <c r="D67" s="59"/>
      <c r="E67" s="223"/>
      <c r="F67" s="225"/>
    </row>
    <row r="68" spans="2:6" ht="15" hidden="1" customHeight="1" outlineLevel="1" x14ac:dyDescent="0.35">
      <c r="B68" s="207" t="s">
        <v>57</v>
      </c>
      <c r="C68" s="208"/>
      <c r="D68" s="52" t="s">
        <v>59</v>
      </c>
      <c r="E68" s="209"/>
      <c r="F68" s="210"/>
    </row>
    <row r="69" spans="2:6" ht="65.25" hidden="1" customHeight="1" outlineLevel="1" x14ac:dyDescent="0.35">
      <c r="B69" s="213" t="s">
        <v>134</v>
      </c>
      <c r="C69" s="214"/>
      <c r="D69" s="59" t="s">
        <v>111</v>
      </c>
      <c r="E69" s="56" t="str">
        <f>+IF(D69="SI", "X","")</f>
        <v>X</v>
      </c>
      <c r="F69" s="57"/>
    </row>
    <row r="70" spans="2:6" ht="15" hidden="1" customHeight="1" outlineLevel="1" x14ac:dyDescent="0.35">
      <c r="B70" s="207" t="s">
        <v>58</v>
      </c>
      <c r="C70" s="208"/>
      <c r="D70" s="52" t="s">
        <v>59</v>
      </c>
      <c r="E70" s="209"/>
      <c r="F70" s="210"/>
    </row>
    <row r="71" spans="2:6" s="45" customFormat="1" ht="29.25" hidden="1" customHeight="1" outlineLevel="1" x14ac:dyDescent="0.35">
      <c r="B71" s="215" t="s">
        <v>118</v>
      </c>
      <c r="C71" s="216"/>
      <c r="D71" s="59"/>
      <c r="E71" s="217" t="str">
        <f>+IF(D73="SI","X",IF(OR(D71="SI",D72="SI"),"X",""))</f>
        <v/>
      </c>
      <c r="F71" s="220"/>
    </row>
    <row r="72" spans="2:6" ht="29.25" hidden="1" customHeight="1" outlineLevel="1" x14ac:dyDescent="0.35">
      <c r="B72" s="215" t="s">
        <v>119</v>
      </c>
      <c r="C72" s="216"/>
      <c r="D72" s="59"/>
      <c r="E72" s="218"/>
      <c r="F72" s="220"/>
    </row>
    <row r="73" spans="2:6" ht="15" hidden="1" customHeight="1" outlineLevel="1" x14ac:dyDescent="0.35">
      <c r="B73" s="221" t="s">
        <v>121</v>
      </c>
      <c r="C73" s="222"/>
      <c r="D73" s="59"/>
      <c r="E73" s="219"/>
      <c r="F73" s="220"/>
    </row>
    <row r="74" spans="2:6" ht="15" hidden="1" customHeight="1" outlineLevel="1" x14ac:dyDescent="0.35">
      <c r="B74" s="207" t="s">
        <v>83</v>
      </c>
      <c r="C74" s="208"/>
      <c r="D74" s="52" t="s">
        <v>59</v>
      </c>
      <c r="E74" s="209"/>
      <c r="F74" s="210"/>
    </row>
    <row r="75" spans="2:6" ht="22.5" hidden="1" customHeight="1" outlineLevel="1" thickBot="1" x14ac:dyDescent="0.4">
      <c r="B75" s="211" t="s">
        <v>121</v>
      </c>
      <c r="C75" s="212"/>
      <c r="D75" s="60"/>
      <c r="E75" s="58" t="str">
        <f>+IF(D75="SI","X","")</f>
        <v/>
      </c>
      <c r="F75" s="63"/>
    </row>
    <row r="76" spans="2:6" collapsed="1" x14ac:dyDescent="0.35"/>
    <row r="77" spans="2:6" ht="15.5" x14ac:dyDescent="0.35">
      <c r="B77" s="231" t="s">
        <v>54</v>
      </c>
      <c r="C77" s="231"/>
      <c r="D77" s="231"/>
      <c r="E77" s="231"/>
      <c r="F77" s="231"/>
    </row>
    <row r="78" spans="2:6" s="18" customFormat="1" ht="15.5" x14ac:dyDescent="0.35">
      <c r="B78" s="232" t="s">
        <v>105</v>
      </c>
      <c r="C78" s="232"/>
      <c r="D78" s="233"/>
      <c r="E78" s="233"/>
      <c r="F78" s="233"/>
    </row>
    <row r="79" spans="2:6" s="45" customFormat="1" ht="36.75" hidden="1" customHeight="1" outlineLevel="1" x14ac:dyDescent="0.35">
      <c r="B79" s="228" t="s">
        <v>55</v>
      </c>
      <c r="C79" s="228"/>
      <c r="D79" s="228"/>
      <c r="E79" s="61" t="s">
        <v>102</v>
      </c>
      <c r="F79" s="61" t="s">
        <v>101</v>
      </c>
    </row>
    <row r="80" spans="2:6" ht="15" hidden="1" customHeight="1" outlineLevel="1" x14ac:dyDescent="0.35">
      <c r="B80" s="229" t="s">
        <v>113</v>
      </c>
      <c r="C80" s="230"/>
      <c r="D80" s="54" t="s">
        <v>112</v>
      </c>
      <c r="E80" s="209"/>
      <c r="F80" s="210"/>
    </row>
    <row r="81" spans="2:6" ht="46.5" hidden="1" customHeight="1" outlineLevel="1" x14ac:dyDescent="0.35">
      <c r="B81" s="213" t="s">
        <v>114</v>
      </c>
      <c r="C81" s="214"/>
      <c r="D81" s="56" t="s">
        <v>111</v>
      </c>
      <c r="E81" s="56" t="s">
        <v>73</v>
      </c>
      <c r="F81" s="57"/>
    </row>
    <row r="82" spans="2:6" ht="17.25" hidden="1" customHeight="1" outlineLevel="1" x14ac:dyDescent="0.35">
      <c r="B82" s="207" t="s">
        <v>115</v>
      </c>
      <c r="C82" s="208"/>
      <c r="D82" s="54" t="s">
        <v>112</v>
      </c>
      <c r="E82" s="209"/>
      <c r="F82" s="210"/>
    </row>
    <row r="83" spans="2:6" ht="47.25" hidden="1" customHeight="1" outlineLevel="1" x14ac:dyDescent="0.35">
      <c r="B83" s="213" t="s">
        <v>131</v>
      </c>
      <c r="C83" s="214"/>
      <c r="D83" s="51" t="s">
        <v>111</v>
      </c>
      <c r="E83" s="56" t="str">
        <f>+IF(D83="SI", "X","")</f>
        <v>X</v>
      </c>
      <c r="F83" s="57"/>
    </row>
    <row r="84" spans="2:6" ht="15.75" hidden="1" customHeight="1" outlineLevel="1" x14ac:dyDescent="0.35">
      <c r="B84" s="207" t="s">
        <v>107</v>
      </c>
      <c r="C84" s="208"/>
      <c r="D84" s="54" t="s">
        <v>112</v>
      </c>
      <c r="E84" s="209"/>
      <c r="F84" s="210"/>
    </row>
    <row r="85" spans="2:6" ht="49.5" hidden="1" customHeight="1" outlineLevel="1" x14ac:dyDescent="0.35">
      <c r="B85" s="213" t="s">
        <v>132</v>
      </c>
      <c r="C85" s="214"/>
      <c r="D85" s="51" t="s">
        <v>111</v>
      </c>
      <c r="E85" s="56" t="str">
        <f>+IF(D85="SI", "X","")</f>
        <v>X</v>
      </c>
      <c r="F85" s="62"/>
    </row>
    <row r="86" spans="2:6" ht="15.75" hidden="1" customHeight="1" outlineLevel="1" x14ac:dyDescent="0.35">
      <c r="B86" s="207" t="s">
        <v>108</v>
      </c>
      <c r="C86" s="208"/>
      <c r="D86" s="54" t="s">
        <v>112</v>
      </c>
      <c r="E86" s="209"/>
      <c r="F86" s="210"/>
    </row>
    <row r="87" spans="2:6" ht="26.25" hidden="1" customHeight="1" outlineLevel="1" x14ac:dyDescent="0.35">
      <c r="B87" s="215" t="s">
        <v>109</v>
      </c>
      <c r="C87" s="216"/>
      <c r="D87" s="59"/>
      <c r="E87" s="217" t="str">
        <f>+IF(OR(D87="SI",D88="SI"),"X","")</f>
        <v/>
      </c>
      <c r="F87" s="226"/>
    </row>
    <row r="88" spans="2:6" ht="15.75" hidden="1" customHeight="1" outlineLevel="1" x14ac:dyDescent="0.35">
      <c r="B88" s="215" t="s">
        <v>110</v>
      </c>
      <c r="C88" s="216"/>
      <c r="D88" s="59"/>
      <c r="E88" s="219"/>
      <c r="F88" s="227"/>
    </row>
    <row r="89" spans="2:6" ht="15" hidden="1" customHeight="1" outlineLevel="1" x14ac:dyDescent="0.35">
      <c r="B89" s="207" t="s">
        <v>56</v>
      </c>
      <c r="C89" s="208"/>
      <c r="D89" s="54" t="s">
        <v>112</v>
      </c>
      <c r="E89" s="209"/>
      <c r="F89" s="210"/>
    </row>
    <row r="90" spans="2:6" ht="15" hidden="1" customHeight="1" outlineLevel="1" x14ac:dyDescent="0.35">
      <c r="B90" s="215" t="s">
        <v>116</v>
      </c>
      <c r="C90" s="216"/>
      <c r="D90" s="59"/>
      <c r="E90" s="223" t="str">
        <f>+IF(OR(D90="SI",D91="SI"),"X","")</f>
        <v/>
      </c>
      <c r="F90" s="224" t="s">
        <v>120</v>
      </c>
    </row>
    <row r="91" spans="2:6" ht="72" hidden="1" customHeight="1" outlineLevel="1" x14ac:dyDescent="0.35">
      <c r="B91" s="215" t="s">
        <v>117</v>
      </c>
      <c r="C91" s="216"/>
      <c r="D91" s="59"/>
      <c r="E91" s="223"/>
      <c r="F91" s="225"/>
    </row>
    <row r="92" spans="2:6" ht="15" hidden="1" customHeight="1" outlineLevel="1" x14ac:dyDescent="0.35">
      <c r="B92" s="207" t="s">
        <v>57</v>
      </c>
      <c r="C92" s="208"/>
      <c r="D92" s="52" t="s">
        <v>59</v>
      </c>
      <c r="E92" s="209"/>
      <c r="F92" s="210"/>
    </row>
    <row r="93" spans="2:6" ht="65.25" hidden="1" customHeight="1" outlineLevel="1" x14ac:dyDescent="0.35">
      <c r="B93" s="213" t="s">
        <v>134</v>
      </c>
      <c r="C93" s="214"/>
      <c r="D93" s="59" t="s">
        <v>111</v>
      </c>
      <c r="E93" s="56" t="str">
        <f>+IF(D93="SI", "X","")</f>
        <v>X</v>
      </c>
      <c r="F93" s="57"/>
    </row>
    <row r="94" spans="2:6" ht="15" hidden="1" customHeight="1" outlineLevel="1" x14ac:dyDescent="0.35">
      <c r="B94" s="207" t="s">
        <v>58</v>
      </c>
      <c r="C94" s="208"/>
      <c r="D94" s="52" t="s">
        <v>59</v>
      </c>
      <c r="E94" s="209"/>
      <c r="F94" s="210"/>
    </row>
    <row r="95" spans="2:6" s="45" customFormat="1" ht="29.25" hidden="1" customHeight="1" outlineLevel="1" x14ac:dyDescent="0.35">
      <c r="B95" s="215" t="s">
        <v>118</v>
      </c>
      <c r="C95" s="216"/>
      <c r="D95" s="59"/>
      <c r="E95" s="217" t="str">
        <f>+IF(D97="SI","X",IF(OR(D95="SI",D96="SI"),"X",""))</f>
        <v/>
      </c>
      <c r="F95" s="220"/>
    </row>
    <row r="96" spans="2:6" ht="29.25" hidden="1" customHeight="1" outlineLevel="1" x14ac:dyDescent="0.35">
      <c r="B96" s="215" t="s">
        <v>119</v>
      </c>
      <c r="C96" s="216"/>
      <c r="D96" s="59"/>
      <c r="E96" s="218"/>
      <c r="F96" s="220"/>
    </row>
    <row r="97" spans="2:6" ht="15" hidden="1" customHeight="1" outlineLevel="1" x14ac:dyDescent="0.35">
      <c r="B97" s="221" t="s">
        <v>121</v>
      </c>
      <c r="C97" s="222"/>
      <c r="D97" s="59"/>
      <c r="E97" s="219"/>
      <c r="F97" s="220"/>
    </row>
    <row r="98" spans="2:6" ht="15" hidden="1" customHeight="1" outlineLevel="1" x14ac:dyDescent="0.35">
      <c r="B98" s="207" t="s">
        <v>83</v>
      </c>
      <c r="C98" s="208"/>
      <c r="D98" s="52" t="s">
        <v>59</v>
      </c>
      <c r="E98" s="209"/>
      <c r="F98" s="210"/>
    </row>
    <row r="99" spans="2:6" ht="22.5" hidden="1" customHeight="1" outlineLevel="1" thickBot="1" x14ac:dyDescent="0.4">
      <c r="B99" s="211" t="s">
        <v>121</v>
      </c>
      <c r="C99" s="212"/>
      <c r="D99" s="60"/>
      <c r="E99" s="58" t="str">
        <f>+IF(D99="SI","X","")</f>
        <v/>
      </c>
      <c r="F99" s="63"/>
    </row>
    <row r="100" spans="2:6" collapsed="1" x14ac:dyDescent="0.35"/>
    <row r="101" spans="2:6" ht="15.5" x14ac:dyDescent="0.35">
      <c r="B101" s="231" t="s">
        <v>54</v>
      </c>
      <c r="C101" s="231"/>
      <c r="D101" s="231"/>
      <c r="E101" s="231"/>
      <c r="F101" s="231"/>
    </row>
    <row r="102" spans="2:6" s="18" customFormat="1" ht="15.5" x14ac:dyDescent="0.35">
      <c r="B102" s="232" t="s">
        <v>106</v>
      </c>
      <c r="C102" s="232"/>
      <c r="D102" s="233"/>
      <c r="E102" s="233"/>
      <c r="F102" s="233"/>
    </row>
    <row r="103" spans="2:6" s="45" customFormat="1" ht="36.75" hidden="1" customHeight="1" outlineLevel="1" x14ac:dyDescent="0.35">
      <c r="B103" s="228" t="s">
        <v>55</v>
      </c>
      <c r="C103" s="228"/>
      <c r="D103" s="228"/>
      <c r="E103" s="61" t="s">
        <v>102</v>
      </c>
      <c r="F103" s="61" t="s">
        <v>101</v>
      </c>
    </row>
    <row r="104" spans="2:6" ht="15" hidden="1" customHeight="1" outlineLevel="1" x14ac:dyDescent="0.35">
      <c r="B104" s="229" t="s">
        <v>113</v>
      </c>
      <c r="C104" s="230"/>
      <c r="D104" s="54" t="s">
        <v>112</v>
      </c>
      <c r="E104" s="209"/>
      <c r="F104" s="210"/>
    </row>
    <row r="105" spans="2:6" ht="46.5" hidden="1" customHeight="1" outlineLevel="1" x14ac:dyDescent="0.35">
      <c r="B105" s="213" t="s">
        <v>114</v>
      </c>
      <c r="C105" s="214"/>
      <c r="D105" s="56" t="s">
        <v>111</v>
      </c>
      <c r="E105" s="56" t="s">
        <v>73</v>
      </c>
      <c r="F105" s="57"/>
    </row>
    <row r="106" spans="2:6" ht="17.25" hidden="1" customHeight="1" outlineLevel="1" x14ac:dyDescent="0.35">
      <c r="B106" s="207" t="s">
        <v>115</v>
      </c>
      <c r="C106" s="208"/>
      <c r="D106" s="54" t="s">
        <v>112</v>
      </c>
      <c r="E106" s="209"/>
      <c r="F106" s="210"/>
    </row>
    <row r="107" spans="2:6" ht="47.25" hidden="1" customHeight="1" outlineLevel="1" x14ac:dyDescent="0.35">
      <c r="B107" s="213" t="s">
        <v>131</v>
      </c>
      <c r="C107" s="214"/>
      <c r="D107" s="51" t="s">
        <v>111</v>
      </c>
      <c r="E107" s="56" t="str">
        <f>+IF(D107="SI", "X","")</f>
        <v>X</v>
      </c>
      <c r="F107" s="57"/>
    </row>
    <row r="108" spans="2:6" ht="15.75" hidden="1" customHeight="1" outlineLevel="1" x14ac:dyDescent="0.35">
      <c r="B108" s="207" t="s">
        <v>107</v>
      </c>
      <c r="C108" s="208"/>
      <c r="D108" s="54" t="s">
        <v>112</v>
      </c>
      <c r="E108" s="209"/>
      <c r="F108" s="210"/>
    </row>
    <row r="109" spans="2:6" ht="49.5" hidden="1" customHeight="1" outlineLevel="1" x14ac:dyDescent="0.35">
      <c r="B109" s="213" t="s">
        <v>132</v>
      </c>
      <c r="C109" s="214"/>
      <c r="D109" s="51" t="s">
        <v>111</v>
      </c>
      <c r="E109" s="56" t="str">
        <f>+IF(D109="SI", "X","")</f>
        <v>X</v>
      </c>
      <c r="F109" s="62"/>
    </row>
    <row r="110" spans="2:6" ht="15.75" hidden="1" customHeight="1" outlineLevel="1" x14ac:dyDescent="0.35">
      <c r="B110" s="207" t="s">
        <v>108</v>
      </c>
      <c r="C110" s="208"/>
      <c r="D110" s="54" t="s">
        <v>112</v>
      </c>
      <c r="E110" s="209"/>
      <c r="F110" s="210"/>
    </row>
    <row r="111" spans="2:6" ht="26.25" hidden="1" customHeight="1" outlineLevel="1" x14ac:dyDescent="0.35">
      <c r="B111" s="215" t="s">
        <v>109</v>
      </c>
      <c r="C111" s="216"/>
      <c r="D111" s="59"/>
      <c r="E111" s="217" t="str">
        <f>+IF(OR(D111="SI",D112="SI"),"X","")</f>
        <v/>
      </c>
      <c r="F111" s="226"/>
    </row>
    <row r="112" spans="2:6" ht="15.75" hidden="1" customHeight="1" outlineLevel="1" x14ac:dyDescent="0.35">
      <c r="B112" s="215" t="s">
        <v>110</v>
      </c>
      <c r="C112" s="216"/>
      <c r="D112" s="59"/>
      <c r="E112" s="219"/>
      <c r="F112" s="227"/>
    </row>
    <row r="113" spans="2:6" ht="15" hidden="1" customHeight="1" outlineLevel="1" x14ac:dyDescent="0.35">
      <c r="B113" s="207" t="s">
        <v>56</v>
      </c>
      <c r="C113" s="208"/>
      <c r="D113" s="54" t="s">
        <v>112</v>
      </c>
      <c r="E113" s="209"/>
      <c r="F113" s="210"/>
    </row>
    <row r="114" spans="2:6" ht="15" hidden="1" customHeight="1" outlineLevel="1" x14ac:dyDescent="0.35">
      <c r="B114" s="215" t="s">
        <v>116</v>
      </c>
      <c r="C114" s="216"/>
      <c r="D114" s="59"/>
      <c r="E114" s="223" t="str">
        <f>+IF(OR(D114="SI",D115="SI"),"X","")</f>
        <v/>
      </c>
      <c r="F114" s="224" t="s">
        <v>120</v>
      </c>
    </row>
    <row r="115" spans="2:6" ht="72" hidden="1" customHeight="1" outlineLevel="1" x14ac:dyDescent="0.35">
      <c r="B115" s="215" t="s">
        <v>117</v>
      </c>
      <c r="C115" s="216"/>
      <c r="D115" s="59"/>
      <c r="E115" s="223"/>
      <c r="F115" s="225"/>
    </row>
    <row r="116" spans="2:6" ht="15" hidden="1" customHeight="1" outlineLevel="1" x14ac:dyDescent="0.35">
      <c r="B116" s="207" t="s">
        <v>57</v>
      </c>
      <c r="C116" s="208"/>
      <c r="D116" s="52" t="s">
        <v>59</v>
      </c>
      <c r="E116" s="209"/>
      <c r="F116" s="210"/>
    </row>
    <row r="117" spans="2:6" ht="65.25" hidden="1" customHeight="1" outlineLevel="1" x14ac:dyDescent="0.35">
      <c r="B117" s="213" t="s">
        <v>134</v>
      </c>
      <c r="C117" s="214"/>
      <c r="D117" s="59" t="s">
        <v>111</v>
      </c>
      <c r="E117" s="56" t="str">
        <f>+IF(D117="SI", "X","")</f>
        <v>X</v>
      </c>
      <c r="F117" s="57"/>
    </row>
    <row r="118" spans="2:6" ht="15" hidden="1" customHeight="1" outlineLevel="1" x14ac:dyDescent="0.35">
      <c r="B118" s="207" t="s">
        <v>58</v>
      </c>
      <c r="C118" s="208"/>
      <c r="D118" s="52" t="s">
        <v>59</v>
      </c>
      <c r="E118" s="209"/>
      <c r="F118" s="210"/>
    </row>
    <row r="119" spans="2:6" s="45" customFormat="1" ht="29.25" hidden="1" customHeight="1" outlineLevel="1" x14ac:dyDescent="0.35">
      <c r="B119" s="215" t="s">
        <v>118</v>
      </c>
      <c r="C119" s="216"/>
      <c r="D119" s="59"/>
      <c r="E119" s="217" t="str">
        <f>+IF(D121="SI","X",IF(OR(D119="SI",D120="SI"),"X",""))</f>
        <v/>
      </c>
      <c r="F119" s="220"/>
    </row>
    <row r="120" spans="2:6" ht="29.25" hidden="1" customHeight="1" outlineLevel="1" x14ac:dyDescent="0.35">
      <c r="B120" s="215" t="s">
        <v>119</v>
      </c>
      <c r="C120" s="216"/>
      <c r="D120" s="59"/>
      <c r="E120" s="218"/>
      <c r="F120" s="220"/>
    </row>
    <row r="121" spans="2:6" ht="15" hidden="1" customHeight="1" outlineLevel="1" x14ac:dyDescent="0.35">
      <c r="B121" s="221" t="s">
        <v>121</v>
      </c>
      <c r="C121" s="222"/>
      <c r="D121" s="59"/>
      <c r="E121" s="219"/>
      <c r="F121" s="220"/>
    </row>
    <row r="122" spans="2:6" ht="15" hidden="1" customHeight="1" outlineLevel="1" x14ac:dyDescent="0.35">
      <c r="B122" s="207" t="s">
        <v>83</v>
      </c>
      <c r="C122" s="208"/>
      <c r="D122" s="52" t="s">
        <v>59</v>
      </c>
      <c r="E122" s="209"/>
      <c r="F122" s="210"/>
    </row>
    <row r="123" spans="2:6" ht="22.5" hidden="1" customHeight="1" outlineLevel="1" thickBot="1" x14ac:dyDescent="0.4">
      <c r="B123" s="211" t="s">
        <v>121</v>
      </c>
      <c r="C123" s="212"/>
      <c r="D123" s="60"/>
      <c r="E123" s="58" t="str">
        <f>+IF(D123="SI","X","")</f>
        <v/>
      </c>
      <c r="F123" s="63"/>
    </row>
    <row r="124" spans="2:6" collapsed="1" x14ac:dyDescent="0.35"/>
  </sheetData>
  <sheetProtection selectLockedCells="1" selectUnlockedCells="1"/>
  <mergeCells count="194">
    <mergeCell ref="B2:B3"/>
    <mergeCell ref="C2:F2"/>
    <mergeCell ref="C3:F3"/>
    <mergeCell ref="B10:C10"/>
    <mergeCell ref="B12:C12"/>
    <mergeCell ref="B9:C9"/>
    <mergeCell ref="B8:C8"/>
    <mergeCell ref="B18:C18"/>
    <mergeCell ref="E18:E19"/>
    <mergeCell ref="F18:F19"/>
    <mergeCell ref="B19:C19"/>
    <mergeCell ref="C4:F4"/>
    <mergeCell ref="B5:F5"/>
    <mergeCell ref="B7:D7"/>
    <mergeCell ref="B16:C16"/>
    <mergeCell ref="B17:C17"/>
    <mergeCell ref="B11:C11"/>
    <mergeCell ref="B13:C13"/>
    <mergeCell ref="E15:E16"/>
    <mergeCell ref="F15:F16"/>
    <mergeCell ref="E10:F10"/>
    <mergeCell ref="E8:F8"/>
    <mergeCell ref="E12:F12"/>
    <mergeCell ref="E14:F14"/>
    <mergeCell ref="B29:F29"/>
    <mergeCell ref="B30:C30"/>
    <mergeCell ref="D30:F30"/>
    <mergeCell ref="B31:D31"/>
    <mergeCell ref="B32:C32"/>
    <mergeCell ref="E32:F32"/>
    <mergeCell ref="E23:E25"/>
    <mergeCell ref="B6:C6"/>
    <mergeCell ref="D6:F6"/>
    <mergeCell ref="E17:F17"/>
    <mergeCell ref="B14:C14"/>
    <mergeCell ref="B15:C15"/>
    <mergeCell ref="E26:F26"/>
    <mergeCell ref="B27:C27"/>
    <mergeCell ref="B25:C25"/>
    <mergeCell ref="B26:C26"/>
    <mergeCell ref="B20:C20"/>
    <mergeCell ref="B21:C21"/>
    <mergeCell ref="B22:C22"/>
    <mergeCell ref="B23:C23"/>
    <mergeCell ref="B24:C24"/>
    <mergeCell ref="E20:F20"/>
    <mergeCell ref="E22:F22"/>
    <mergeCell ref="F23:F25"/>
    <mergeCell ref="B37:C37"/>
    <mergeCell ref="B38:C38"/>
    <mergeCell ref="E38:F38"/>
    <mergeCell ref="B39:C39"/>
    <mergeCell ref="E39:E40"/>
    <mergeCell ref="F39:F40"/>
    <mergeCell ref="B40:C40"/>
    <mergeCell ref="B33:C33"/>
    <mergeCell ref="B34:C34"/>
    <mergeCell ref="E34:F34"/>
    <mergeCell ref="B35:C35"/>
    <mergeCell ref="B36:C36"/>
    <mergeCell ref="E36:F36"/>
    <mergeCell ref="B44:C44"/>
    <mergeCell ref="E44:F44"/>
    <mergeCell ref="B45:C45"/>
    <mergeCell ref="B46:C46"/>
    <mergeCell ref="E46:F46"/>
    <mergeCell ref="B41:C41"/>
    <mergeCell ref="E41:F41"/>
    <mergeCell ref="B42:C42"/>
    <mergeCell ref="E42:E43"/>
    <mergeCell ref="F42:F43"/>
    <mergeCell ref="B43:C43"/>
    <mergeCell ref="B50:C50"/>
    <mergeCell ref="E50:F50"/>
    <mergeCell ref="B51:C51"/>
    <mergeCell ref="B53:F53"/>
    <mergeCell ref="B54:C54"/>
    <mergeCell ref="D54:F54"/>
    <mergeCell ref="B47:C47"/>
    <mergeCell ref="E47:E49"/>
    <mergeCell ref="F47:F49"/>
    <mergeCell ref="B48:C48"/>
    <mergeCell ref="B49:C49"/>
    <mergeCell ref="B59:C59"/>
    <mergeCell ref="B60:C60"/>
    <mergeCell ref="E60:F60"/>
    <mergeCell ref="B61:C61"/>
    <mergeCell ref="B62:C62"/>
    <mergeCell ref="E62:F62"/>
    <mergeCell ref="B55:D55"/>
    <mergeCell ref="B56:C56"/>
    <mergeCell ref="E56:F56"/>
    <mergeCell ref="B57:C57"/>
    <mergeCell ref="B58:C58"/>
    <mergeCell ref="E58:F58"/>
    <mergeCell ref="B66:C66"/>
    <mergeCell ref="E66:E67"/>
    <mergeCell ref="F66:F67"/>
    <mergeCell ref="B67:C67"/>
    <mergeCell ref="B68:C68"/>
    <mergeCell ref="E68:F68"/>
    <mergeCell ref="B63:C63"/>
    <mergeCell ref="E63:E64"/>
    <mergeCell ref="F63:F64"/>
    <mergeCell ref="B64:C64"/>
    <mergeCell ref="B65:C65"/>
    <mergeCell ref="E65:F65"/>
    <mergeCell ref="B74:C74"/>
    <mergeCell ref="E74:F74"/>
    <mergeCell ref="B75:C75"/>
    <mergeCell ref="B77:F77"/>
    <mergeCell ref="B78:C78"/>
    <mergeCell ref="D78:F78"/>
    <mergeCell ref="B69:C69"/>
    <mergeCell ref="B70:C70"/>
    <mergeCell ref="E70:F70"/>
    <mergeCell ref="B71:C71"/>
    <mergeCell ref="E71:E73"/>
    <mergeCell ref="F71:F73"/>
    <mergeCell ref="B72:C72"/>
    <mergeCell ref="B73:C73"/>
    <mergeCell ref="B83:C83"/>
    <mergeCell ref="B84:C84"/>
    <mergeCell ref="E84:F84"/>
    <mergeCell ref="B85:C85"/>
    <mergeCell ref="B86:C86"/>
    <mergeCell ref="E86:F86"/>
    <mergeCell ref="B79:D79"/>
    <mergeCell ref="B80:C80"/>
    <mergeCell ref="E80:F80"/>
    <mergeCell ref="B81:C81"/>
    <mergeCell ref="B82:C82"/>
    <mergeCell ref="E82:F82"/>
    <mergeCell ref="B90:C90"/>
    <mergeCell ref="E90:E91"/>
    <mergeCell ref="F90:F91"/>
    <mergeCell ref="B91:C91"/>
    <mergeCell ref="B92:C92"/>
    <mergeCell ref="E92:F92"/>
    <mergeCell ref="B87:C87"/>
    <mergeCell ref="E87:E88"/>
    <mergeCell ref="F87:F88"/>
    <mergeCell ref="B88:C88"/>
    <mergeCell ref="B89:C89"/>
    <mergeCell ref="E89:F89"/>
    <mergeCell ref="B98:C98"/>
    <mergeCell ref="E98:F98"/>
    <mergeCell ref="B99:C99"/>
    <mergeCell ref="B101:F101"/>
    <mergeCell ref="B102:C102"/>
    <mergeCell ref="D102:F102"/>
    <mergeCell ref="B93:C93"/>
    <mergeCell ref="B94:C94"/>
    <mergeCell ref="E94:F94"/>
    <mergeCell ref="B95:C95"/>
    <mergeCell ref="E95:E97"/>
    <mergeCell ref="F95:F97"/>
    <mergeCell ref="B96:C96"/>
    <mergeCell ref="B97:C97"/>
    <mergeCell ref="B107:C107"/>
    <mergeCell ref="B108:C108"/>
    <mergeCell ref="E108:F108"/>
    <mergeCell ref="B109:C109"/>
    <mergeCell ref="B110:C110"/>
    <mergeCell ref="E110:F110"/>
    <mergeCell ref="B103:D103"/>
    <mergeCell ref="B104:C104"/>
    <mergeCell ref="E104:F104"/>
    <mergeCell ref="B105:C105"/>
    <mergeCell ref="B106:C106"/>
    <mergeCell ref="E106:F106"/>
    <mergeCell ref="B114:C114"/>
    <mergeCell ref="E114:E115"/>
    <mergeCell ref="F114:F115"/>
    <mergeCell ref="B115:C115"/>
    <mergeCell ref="B116:C116"/>
    <mergeCell ref="E116:F116"/>
    <mergeCell ref="B111:C111"/>
    <mergeCell ref="E111:E112"/>
    <mergeCell ref="F111:F112"/>
    <mergeCell ref="B112:C112"/>
    <mergeCell ref="B113:C113"/>
    <mergeCell ref="E113:F113"/>
    <mergeCell ref="B122:C122"/>
    <mergeCell ref="E122:F122"/>
    <mergeCell ref="B123:C123"/>
    <mergeCell ref="B117:C117"/>
    <mergeCell ref="B118:C118"/>
    <mergeCell ref="E118:F118"/>
    <mergeCell ref="B119:C119"/>
    <mergeCell ref="E119:E121"/>
    <mergeCell ref="F119:F121"/>
    <mergeCell ref="B120:C120"/>
    <mergeCell ref="B121:C121"/>
  </mergeCells>
  <dataValidations count="3">
    <dataValidation type="list" allowBlank="1" showInputMessage="1" showErrorMessage="1" sqref="D123 D114:D115 D111:D112 D119:D121 D117 D99 D90:D91 D87:D88 D95:D97 D93 D51 D42:D43 D39:D40 D47:D49 D45 D75 D66:D67 D63:D64 D71:D73 D69 D27 D18:D19 D15:D16 D23:D25 D21">
      <formula1>"SI, NO"</formula1>
    </dataValidation>
    <dataValidation type="list" allowBlank="1" showInputMessage="1" showErrorMessage="1" sqref="D107 D109 D9 D81 D85 D83 D33 D37 D35 D57 D61 D59 D105 D13 D11">
      <formula1>"SI,NO"</formula1>
    </dataValidation>
    <dataValidation type="list" allowBlank="1" showInputMessage="1" showErrorMessage="1" sqref="D6:F6 D30:F30 D54:F54 D78:F78 D102:F102">
      <formula1>Plataforma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AQ269"/>
  <sheetViews>
    <sheetView showGridLines="0" zoomScale="90" zoomScaleNormal="90" workbookViewId="0">
      <selection activeCell="K54" sqref="K54"/>
    </sheetView>
  </sheetViews>
  <sheetFormatPr baseColWidth="10" defaultColWidth="11.453125" defaultRowHeight="12.5" outlineLevelRow="1" x14ac:dyDescent="0.25"/>
  <cols>
    <col min="1" max="1" width="4" style="18" customWidth="1"/>
    <col min="2" max="2" width="33.54296875" style="18" customWidth="1"/>
    <col min="3" max="4" width="4.1796875" style="18" customWidth="1"/>
    <col min="5" max="5" width="4.26953125" style="18" customWidth="1"/>
    <col min="6" max="6" width="5.81640625" style="18" customWidth="1"/>
    <col min="7" max="13" width="4.1796875" style="18" customWidth="1"/>
    <col min="14" max="14" width="4.54296875" style="18" customWidth="1"/>
    <col min="15" max="15" width="5.54296875" style="18" customWidth="1"/>
    <col min="16" max="23" width="4.1796875" style="18" customWidth="1"/>
    <col min="24" max="24" width="5.26953125" style="18" customWidth="1"/>
    <col min="25" max="29" width="4.1796875" style="18" customWidth="1"/>
    <col min="30" max="30" width="13.26953125" style="90" bestFit="1" customWidth="1"/>
    <col min="31" max="16384" width="11.453125" style="18"/>
  </cols>
  <sheetData>
    <row r="2" spans="2:32" s="1" customFormat="1" ht="16.5" customHeight="1" x14ac:dyDescent="0.35">
      <c r="B2" s="234" t="s">
        <v>181</v>
      </c>
      <c r="C2" s="170" t="s">
        <v>65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</row>
    <row r="3" spans="2:32" s="1" customFormat="1" ht="17.25" customHeight="1" x14ac:dyDescent="0.35">
      <c r="B3" s="234"/>
      <c r="C3" s="170" t="s">
        <v>127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</row>
    <row r="5" spans="2:32" ht="18" x14ac:dyDescent="0.4">
      <c r="B5" s="53" t="s">
        <v>84</v>
      </c>
      <c r="C5" s="289" t="s">
        <v>154</v>
      </c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</row>
    <row r="6" spans="2:32" outlineLevel="1" x14ac:dyDescent="0.25">
      <c r="B6" s="325" t="s">
        <v>0</v>
      </c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</row>
    <row r="7" spans="2:32" ht="27.75" customHeight="1" outlineLevel="1" x14ac:dyDescent="0.25">
      <c r="B7" s="19"/>
      <c r="C7" s="326" t="s">
        <v>1</v>
      </c>
      <c r="D7" s="326"/>
      <c r="E7" s="326"/>
      <c r="F7" s="327" t="s">
        <v>2</v>
      </c>
      <c r="G7" s="327"/>
      <c r="H7" s="327"/>
      <c r="I7" s="327" t="s">
        <v>3</v>
      </c>
      <c r="J7" s="327"/>
      <c r="K7" s="327"/>
      <c r="L7" s="327" t="s">
        <v>4</v>
      </c>
      <c r="M7" s="327"/>
      <c r="N7" s="327"/>
      <c r="O7" s="258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60"/>
      <c r="AF7" s="10"/>
    </row>
    <row r="8" spans="2:32" outlineLevel="1" x14ac:dyDescent="0.25">
      <c r="B8" s="20" t="s">
        <v>153</v>
      </c>
      <c r="C8" s="339">
        <v>1</v>
      </c>
      <c r="D8" s="339"/>
      <c r="E8" s="339"/>
      <c r="F8" s="339">
        <v>2</v>
      </c>
      <c r="G8" s="339"/>
      <c r="H8" s="339"/>
      <c r="I8" s="339">
        <v>3</v>
      </c>
      <c r="J8" s="339"/>
      <c r="K8" s="339"/>
      <c r="L8" s="340">
        <f>(C8*3+F8*2+I8)/6</f>
        <v>1.6666666666666667</v>
      </c>
      <c r="M8" s="340"/>
      <c r="N8" s="340"/>
      <c r="O8" s="341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60"/>
      <c r="AF8" s="10"/>
    </row>
    <row r="9" spans="2:32" outlineLevel="1" x14ac:dyDescent="0.25">
      <c r="B9" s="20" t="s">
        <v>68</v>
      </c>
      <c r="C9" s="339">
        <v>1</v>
      </c>
      <c r="D9" s="339"/>
      <c r="E9" s="339"/>
      <c r="F9" s="339">
        <v>2</v>
      </c>
      <c r="G9" s="339"/>
      <c r="H9" s="339"/>
      <c r="I9" s="339">
        <v>3</v>
      </c>
      <c r="J9" s="339"/>
      <c r="K9" s="339"/>
      <c r="L9" s="340">
        <f>(C9*3+F9*2+I9)/6</f>
        <v>1.6666666666666667</v>
      </c>
      <c r="M9" s="340"/>
      <c r="N9" s="340"/>
      <c r="O9" s="258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60"/>
      <c r="AF9" s="10"/>
    </row>
    <row r="10" spans="2:32" outlineLevel="1" x14ac:dyDescent="0.25">
      <c r="B10" s="344" t="s">
        <v>141</v>
      </c>
      <c r="C10" s="344"/>
      <c r="D10" s="344"/>
      <c r="E10" s="344"/>
      <c r="F10" s="344"/>
      <c r="G10" s="344"/>
      <c r="H10" s="344"/>
      <c r="I10" s="344"/>
      <c r="J10" s="344"/>
      <c r="K10" s="344"/>
      <c r="L10" s="342">
        <f>L8+L9</f>
        <v>3.3333333333333335</v>
      </c>
      <c r="M10" s="343"/>
      <c r="N10" s="343"/>
      <c r="O10" s="258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60"/>
      <c r="AF10" s="10"/>
    </row>
    <row r="11" spans="2:32" outlineLevel="1" x14ac:dyDescent="0.25">
      <c r="B11" s="325" t="s">
        <v>6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F11" s="10"/>
    </row>
    <row r="12" spans="2:32" outlineLevel="1" x14ac:dyDescent="0.25">
      <c r="B12" s="19"/>
      <c r="C12" s="326" t="s">
        <v>1</v>
      </c>
      <c r="D12" s="326"/>
      <c r="E12" s="326"/>
      <c r="F12" s="327" t="s">
        <v>2</v>
      </c>
      <c r="G12" s="327"/>
      <c r="H12" s="327"/>
      <c r="I12" s="327" t="s">
        <v>3</v>
      </c>
      <c r="J12" s="327"/>
      <c r="K12" s="327"/>
      <c r="L12" s="327" t="s">
        <v>4</v>
      </c>
      <c r="M12" s="327"/>
      <c r="N12" s="327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F12" s="10"/>
    </row>
    <row r="13" spans="2:32" ht="15" customHeight="1" outlineLevel="1" x14ac:dyDescent="0.25">
      <c r="B13" s="20" t="s">
        <v>7</v>
      </c>
      <c r="C13" s="339">
        <v>1</v>
      </c>
      <c r="D13" s="339"/>
      <c r="E13" s="339"/>
      <c r="F13" s="339">
        <v>2</v>
      </c>
      <c r="G13" s="339"/>
      <c r="H13" s="339"/>
      <c r="I13" s="339">
        <v>3</v>
      </c>
      <c r="J13" s="339"/>
      <c r="K13" s="339"/>
      <c r="L13" s="255">
        <f>+(C13+3*F13+2*I13)/6</f>
        <v>2.1666666666666665</v>
      </c>
      <c r="M13" s="256"/>
      <c r="N13" s="257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F13" s="10"/>
    </row>
    <row r="14" spans="2:32" ht="13" outlineLevel="1" x14ac:dyDescent="0.3">
      <c r="B14" s="323" t="s">
        <v>69</v>
      </c>
      <c r="C14" s="324" t="s">
        <v>8</v>
      </c>
      <c r="D14" s="324"/>
      <c r="E14" s="324"/>
      <c r="F14" s="324" t="s">
        <v>9</v>
      </c>
      <c r="G14" s="324"/>
      <c r="H14" s="324"/>
      <c r="I14" s="324" t="s">
        <v>10</v>
      </c>
      <c r="J14" s="324"/>
      <c r="K14" s="324"/>
      <c r="L14" s="324" t="s">
        <v>11</v>
      </c>
      <c r="M14" s="324"/>
      <c r="N14" s="324"/>
      <c r="O14" s="324" t="s">
        <v>12</v>
      </c>
      <c r="P14" s="324"/>
      <c r="Q14" s="324"/>
      <c r="R14" s="324" t="s">
        <v>13</v>
      </c>
      <c r="S14" s="324"/>
      <c r="T14" s="324"/>
      <c r="U14" s="324" t="s">
        <v>14</v>
      </c>
      <c r="V14" s="324"/>
      <c r="W14" s="324"/>
      <c r="X14" s="324" t="s">
        <v>15</v>
      </c>
      <c r="Y14" s="324"/>
      <c r="Z14" s="324"/>
      <c r="AA14" s="324" t="s">
        <v>82</v>
      </c>
      <c r="AB14" s="324"/>
      <c r="AC14" s="324"/>
      <c r="AD14" s="329" t="s">
        <v>16</v>
      </c>
      <c r="AE14" s="21"/>
      <c r="AF14" s="10"/>
    </row>
    <row r="15" spans="2:32" outlineLevel="1" x14ac:dyDescent="0.25">
      <c r="B15" s="323"/>
      <c r="C15" s="70" t="s">
        <v>17</v>
      </c>
      <c r="D15" s="70" t="s">
        <v>18</v>
      </c>
      <c r="E15" s="70" t="s">
        <v>19</v>
      </c>
      <c r="F15" s="70" t="s">
        <v>17</v>
      </c>
      <c r="G15" s="70" t="s">
        <v>18</v>
      </c>
      <c r="H15" s="70" t="s">
        <v>19</v>
      </c>
      <c r="I15" s="70" t="s">
        <v>17</v>
      </c>
      <c r="J15" s="70" t="s">
        <v>18</v>
      </c>
      <c r="K15" s="70" t="s">
        <v>19</v>
      </c>
      <c r="L15" s="70" t="s">
        <v>17</v>
      </c>
      <c r="M15" s="70" t="s">
        <v>18</v>
      </c>
      <c r="N15" s="70" t="s">
        <v>19</v>
      </c>
      <c r="O15" s="70" t="s">
        <v>17</v>
      </c>
      <c r="P15" s="70" t="s">
        <v>18</v>
      </c>
      <c r="Q15" s="70" t="s">
        <v>19</v>
      </c>
      <c r="R15" s="70" t="s">
        <v>17</v>
      </c>
      <c r="S15" s="70" t="s">
        <v>18</v>
      </c>
      <c r="T15" s="70" t="s">
        <v>19</v>
      </c>
      <c r="U15" s="70" t="s">
        <v>17</v>
      </c>
      <c r="V15" s="70" t="s">
        <v>18</v>
      </c>
      <c r="W15" s="70" t="s">
        <v>19</v>
      </c>
      <c r="X15" s="70" t="s">
        <v>17</v>
      </c>
      <c r="Y15" s="70" t="s">
        <v>18</v>
      </c>
      <c r="Z15" s="70" t="s">
        <v>19</v>
      </c>
      <c r="AA15" s="70" t="s">
        <v>17</v>
      </c>
      <c r="AB15" s="70" t="s">
        <v>18</v>
      </c>
      <c r="AC15" s="70" t="s">
        <v>19</v>
      </c>
      <c r="AD15" s="329"/>
      <c r="AF15" s="10"/>
    </row>
    <row r="16" spans="2:32" outlineLevel="1" x14ac:dyDescent="0.25">
      <c r="B16" s="249" t="s">
        <v>155</v>
      </c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1"/>
      <c r="AD16" s="31">
        <f>+SUM(AD17:AD18)</f>
        <v>9.341666666666665</v>
      </c>
      <c r="AF16" s="48"/>
    </row>
    <row r="17" spans="2:43" outlineLevel="1" x14ac:dyDescent="0.25">
      <c r="B17" s="22" t="s">
        <v>20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  <c r="P17" s="111"/>
      <c r="Q17" s="111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81">
        <f>+IF($C$5="",0,SUMPRODUCT(C17:AC17,Constantes!$E$9:$AE$9))</f>
        <v>0</v>
      </c>
      <c r="AF17" s="48"/>
    </row>
    <row r="18" spans="2:43" outlineLevel="1" x14ac:dyDescent="0.25">
      <c r="B18" s="22" t="s">
        <v>21</v>
      </c>
      <c r="C18" s="110"/>
      <c r="D18" s="110"/>
      <c r="E18" s="110"/>
      <c r="F18" s="110"/>
      <c r="G18" s="110">
        <v>11</v>
      </c>
      <c r="H18" s="110"/>
      <c r="I18" s="110"/>
      <c r="J18" s="110"/>
      <c r="K18" s="110"/>
      <c r="L18" s="110"/>
      <c r="M18" s="110"/>
      <c r="N18" s="110"/>
      <c r="O18" s="111"/>
      <c r="P18" s="111"/>
      <c r="Q18" s="111"/>
      <c r="R18" s="110"/>
      <c r="S18" s="110">
        <v>1</v>
      </c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81">
        <f>+IF($C$5="",0,SUMPRODUCT(C18:AC18,Constantes!$E$10:$AE$10))</f>
        <v>9.341666666666665</v>
      </c>
      <c r="AF18" s="48"/>
    </row>
    <row r="19" spans="2:43" outlineLevel="1" x14ac:dyDescent="0.25">
      <c r="B19" s="249" t="s">
        <v>156</v>
      </c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1"/>
      <c r="AD19" s="31">
        <f>+SUM(AD20:AD21)</f>
        <v>0</v>
      </c>
    </row>
    <row r="20" spans="2:43" outlineLevel="1" x14ac:dyDescent="0.25">
      <c r="B20" s="22" t="s">
        <v>20</v>
      </c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4"/>
      <c r="Q20" s="24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81">
        <f>+IF($C$5="",0,SUMPRODUCT(C20:AC20,Constantes!$E$9:$AE$9))</f>
        <v>0</v>
      </c>
    </row>
    <row r="21" spans="2:43" outlineLevel="1" x14ac:dyDescent="0.25">
      <c r="B21" s="22" t="s">
        <v>21</v>
      </c>
      <c r="C21" s="25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24"/>
      <c r="Q21" s="24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81">
        <f>+IF($C$5="",0,SUMPRODUCT(C21:AC21,Constantes!$E$10:$AE$10))</f>
        <v>0</v>
      </c>
    </row>
    <row r="22" spans="2:43" outlineLevel="1" x14ac:dyDescent="0.25">
      <c r="B22" s="249" t="s">
        <v>72</v>
      </c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51"/>
      <c r="AD22" s="31">
        <f>+SUM(AD23:AD24)</f>
        <v>0</v>
      </c>
    </row>
    <row r="23" spans="2:43" outlineLevel="1" x14ac:dyDescent="0.25">
      <c r="B23" s="22" t="s">
        <v>20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P23" s="24"/>
      <c r="Q23" s="24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81">
        <f>+IF($C$5="",0,SUMPRODUCT(C23:AC23,Constantes!$E$9:$AE$9))</f>
        <v>0</v>
      </c>
    </row>
    <row r="24" spans="2:43" outlineLevel="1" x14ac:dyDescent="0.25">
      <c r="B24" s="22" t="s">
        <v>21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81">
        <f>+IF($C$5="",0,SUMPRODUCT(C24:AC24,Constantes!$E$10:$AE$10))</f>
        <v>0</v>
      </c>
    </row>
    <row r="25" spans="2:43" outlineLevel="1" x14ac:dyDescent="0.25">
      <c r="B25" s="302" t="s">
        <v>22</v>
      </c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4"/>
      <c r="AA25" s="71"/>
      <c r="AB25" s="71"/>
      <c r="AC25" s="71"/>
      <c r="AD25" s="82">
        <f>+L13+AD16+AD19+AD22</f>
        <v>11.508333333333331</v>
      </c>
    </row>
    <row r="26" spans="2:43" outlineLevel="1" x14ac:dyDescent="0.25">
      <c r="B26" s="345" t="s">
        <v>151</v>
      </c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46"/>
      <c r="AB26" s="346"/>
      <c r="AC26" s="347"/>
      <c r="AD26" s="82">
        <f>L10+AD25</f>
        <v>14.841666666666665</v>
      </c>
    </row>
    <row r="27" spans="2:43" outlineLevel="1" x14ac:dyDescent="0.25">
      <c r="B27" s="325" t="s">
        <v>23</v>
      </c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</row>
    <row r="28" spans="2:43" outlineLevel="1" x14ac:dyDescent="0.25">
      <c r="B28" s="323" t="s">
        <v>69</v>
      </c>
      <c r="C28" s="324" t="s">
        <v>8</v>
      </c>
      <c r="D28" s="324"/>
      <c r="E28" s="324"/>
      <c r="F28" s="324" t="s">
        <v>9</v>
      </c>
      <c r="G28" s="324"/>
      <c r="H28" s="324"/>
      <c r="I28" s="324" t="s">
        <v>10</v>
      </c>
      <c r="J28" s="324"/>
      <c r="K28" s="324"/>
      <c r="L28" s="324" t="s">
        <v>11</v>
      </c>
      <c r="M28" s="324"/>
      <c r="N28" s="324"/>
      <c r="O28" s="324" t="s">
        <v>12</v>
      </c>
      <c r="P28" s="324"/>
      <c r="Q28" s="324"/>
      <c r="R28" s="324" t="s">
        <v>13</v>
      </c>
      <c r="S28" s="324"/>
      <c r="T28" s="324"/>
      <c r="U28" s="324" t="s">
        <v>14</v>
      </c>
      <c r="V28" s="324"/>
      <c r="W28" s="324"/>
      <c r="X28" s="324" t="s">
        <v>15</v>
      </c>
      <c r="Y28" s="324"/>
      <c r="Z28" s="324"/>
      <c r="AA28" s="324" t="s">
        <v>82</v>
      </c>
      <c r="AB28" s="324"/>
      <c r="AC28" s="324"/>
      <c r="AD28" s="329" t="s">
        <v>16</v>
      </c>
      <c r="AO28" s="49"/>
      <c r="AP28" s="49"/>
      <c r="AQ28" s="49"/>
    </row>
    <row r="29" spans="2:43" ht="14.5" outlineLevel="1" x14ac:dyDescent="0.35">
      <c r="B29" s="323"/>
      <c r="C29" s="70" t="s">
        <v>17</v>
      </c>
      <c r="D29" s="70" t="s">
        <v>18</v>
      </c>
      <c r="E29" s="70" t="s">
        <v>19</v>
      </c>
      <c r="F29" s="70" t="s">
        <v>17</v>
      </c>
      <c r="G29" s="70" t="s">
        <v>18</v>
      </c>
      <c r="H29" s="70" t="s">
        <v>19</v>
      </c>
      <c r="I29" s="70" t="s">
        <v>17</v>
      </c>
      <c r="J29" s="70" t="s">
        <v>18</v>
      </c>
      <c r="K29" s="70" t="s">
        <v>19</v>
      </c>
      <c r="L29" s="70" t="s">
        <v>17</v>
      </c>
      <c r="M29" s="70" t="s">
        <v>18</v>
      </c>
      <c r="N29" s="70" t="s">
        <v>19</v>
      </c>
      <c r="O29" s="70" t="s">
        <v>17</v>
      </c>
      <c r="P29" s="70" t="s">
        <v>18</v>
      </c>
      <c r="Q29" s="70" t="s">
        <v>19</v>
      </c>
      <c r="R29" s="70" t="s">
        <v>17</v>
      </c>
      <c r="S29" s="70" t="s">
        <v>18</v>
      </c>
      <c r="T29" s="70" t="s">
        <v>19</v>
      </c>
      <c r="U29" s="70" t="s">
        <v>17</v>
      </c>
      <c r="V29" s="70" t="s">
        <v>18</v>
      </c>
      <c r="W29" s="70" t="s">
        <v>19</v>
      </c>
      <c r="X29" s="70" t="s">
        <v>17</v>
      </c>
      <c r="Y29" s="70" t="s">
        <v>18</v>
      </c>
      <c r="Z29" s="70" t="s">
        <v>19</v>
      </c>
      <c r="AA29" s="70" t="s">
        <v>17</v>
      </c>
      <c r="AB29" s="70" t="s">
        <v>18</v>
      </c>
      <c r="AC29" s="70" t="s">
        <v>19</v>
      </c>
      <c r="AD29" s="329"/>
      <c r="AG29"/>
      <c r="AH29"/>
      <c r="AI29"/>
      <c r="AJ29"/>
      <c r="AK29" s="10"/>
      <c r="AL29" s="10"/>
      <c r="AM29"/>
      <c r="AN29"/>
      <c r="AO29" s="50"/>
      <c r="AP29" s="48"/>
      <c r="AQ29" s="48"/>
    </row>
    <row r="30" spans="2:43" ht="15" customHeight="1" outlineLevel="1" x14ac:dyDescent="0.25">
      <c r="B30" s="249" t="s">
        <v>177</v>
      </c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1"/>
      <c r="AD30" s="31">
        <f>+SUM(AD31:AD33)</f>
        <v>15.673333333333334</v>
      </c>
    </row>
    <row r="31" spans="2:43" outlineLevel="1" x14ac:dyDescent="0.25">
      <c r="B31" s="64" t="s">
        <v>24</v>
      </c>
      <c r="C31" s="112"/>
      <c r="D31" s="112"/>
      <c r="E31" s="112"/>
      <c r="F31" s="112"/>
      <c r="G31" s="112">
        <v>22</v>
      </c>
      <c r="H31" s="112"/>
      <c r="I31" s="112"/>
      <c r="J31" s="112"/>
      <c r="K31" s="112"/>
      <c r="L31" s="112"/>
      <c r="M31" s="112"/>
      <c r="N31" s="112"/>
      <c r="O31" s="113"/>
      <c r="P31" s="113"/>
      <c r="Q31" s="113"/>
      <c r="R31" s="112"/>
      <c r="S31" s="112">
        <v>2</v>
      </c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81">
        <f>+IF($C$5="",0,SUMPRODUCT(C31:AC31,Constantes!$E$11:$AE$11))</f>
        <v>7.8366666666666669</v>
      </c>
    </row>
    <row r="32" spans="2:43" ht="20.5" outlineLevel="1" x14ac:dyDescent="0.25">
      <c r="B32" s="65" t="s">
        <v>66</v>
      </c>
      <c r="C32" s="112"/>
      <c r="D32" s="112"/>
      <c r="E32" s="112"/>
      <c r="F32" s="112"/>
      <c r="G32" s="112">
        <v>22</v>
      </c>
      <c r="H32" s="112"/>
      <c r="I32" s="112"/>
      <c r="J32" s="112"/>
      <c r="K32" s="112"/>
      <c r="L32" s="112"/>
      <c r="M32" s="112"/>
      <c r="N32" s="112"/>
      <c r="O32" s="113"/>
      <c r="P32" s="113"/>
      <c r="Q32" s="113"/>
      <c r="R32" s="112"/>
      <c r="S32" s="112">
        <v>2</v>
      </c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81">
        <f>+IF($C$5="",0,SUMPRODUCT(C32:AC32,Constantes!$E$11:$AE$11))</f>
        <v>7.8366666666666669</v>
      </c>
    </row>
    <row r="33" spans="1:31" ht="20.5" outlineLevel="1" x14ac:dyDescent="0.25">
      <c r="B33" s="66" t="s">
        <v>67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81">
        <f>+IF($C$5="",0,SUMPRODUCT(C33:AC33,Constantes!$E$11:$AE$11))</f>
        <v>0</v>
      </c>
    </row>
    <row r="34" spans="1:31" ht="15" customHeight="1" outlineLevel="1" x14ac:dyDescent="0.25">
      <c r="B34" s="249" t="s">
        <v>178</v>
      </c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1"/>
      <c r="AD34" s="31">
        <f>+SUM(AD35:AD37)</f>
        <v>0</v>
      </c>
    </row>
    <row r="35" spans="1:31" outlineLevel="1" x14ac:dyDescent="0.25">
      <c r="B35" s="64" t="s">
        <v>24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24"/>
      <c r="Q35" s="24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81">
        <f>+IF($C$5="",0,SUMPRODUCT(C35:AC35,Constantes!$E$11:$AE$11))</f>
        <v>0</v>
      </c>
    </row>
    <row r="36" spans="1:31" ht="20.5" outlineLevel="1" x14ac:dyDescent="0.25">
      <c r="B36" s="65" t="s">
        <v>66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81">
        <f>+IF($C$5="",0,SUMPRODUCT(C36:AC36,Constantes!$E$11:$AE$11))</f>
        <v>0</v>
      </c>
    </row>
    <row r="37" spans="1:31" ht="20.5" outlineLevel="1" x14ac:dyDescent="0.25">
      <c r="B37" s="66" t="s">
        <v>67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4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81">
        <f>+IF($C$5="",0,SUMPRODUCT(C37:AC37,Constantes!$E$11:$AE$11))</f>
        <v>0</v>
      </c>
    </row>
    <row r="38" spans="1:31" ht="15" customHeight="1" outlineLevel="1" x14ac:dyDescent="0.25">
      <c r="B38" s="249" t="s">
        <v>179</v>
      </c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1"/>
      <c r="AD38" s="31">
        <f>+SUM(AD39:AD41)</f>
        <v>0</v>
      </c>
    </row>
    <row r="39" spans="1:31" outlineLevel="1" x14ac:dyDescent="0.25">
      <c r="B39" s="64" t="s">
        <v>24</v>
      </c>
      <c r="C39" s="2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4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81">
        <f>+IF($C$5="",0,SUMPRODUCT(C39:AC39,Constantes!$E$11:$AE$11))</f>
        <v>0</v>
      </c>
    </row>
    <row r="40" spans="1:31" ht="20.5" outlineLevel="1" x14ac:dyDescent="0.25">
      <c r="B40" s="65" t="s">
        <v>66</v>
      </c>
      <c r="C40" s="2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  <c r="P40" s="24"/>
      <c r="Q40" s="24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81">
        <f>+IF($C$5="",0,SUMPRODUCT(C40:AC40,Constantes!$E$11:$AE$11))</f>
        <v>0</v>
      </c>
    </row>
    <row r="41" spans="1:31" ht="20.5" outlineLevel="1" x14ac:dyDescent="0.25">
      <c r="B41" s="67" t="s">
        <v>67</v>
      </c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81">
        <f>+IF($C$5="",0,SUMPRODUCT(C41:AC41,Constantes!$E$11:$AE$11))</f>
        <v>0</v>
      </c>
    </row>
    <row r="42" spans="1:31" outlineLevel="1" x14ac:dyDescent="0.25">
      <c r="B42" s="330" t="s">
        <v>152</v>
      </c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2"/>
      <c r="AD42" s="333"/>
    </row>
    <row r="43" spans="1:31" ht="14.25" customHeight="1" outlineLevel="1" x14ac:dyDescent="0.25">
      <c r="A43" s="27"/>
      <c r="B43" s="336" t="s">
        <v>145</v>
      </c>
      <c r="C43" s="314" t="s">
        <v>146</v>
      </c>
      <c r="D43" s="315"/>
      <c r="E43" s="315"/>
      <c r="F43" s="315"/>
      <c r="G43" s="315"/>
      <c r="H43" s="315"/>
      <c r="I43" s="315"/>
      <c r="J43" s="315"/>
      <c r="K43" s="316"/>
      <c r="L43" s="317" t="s">
        <v>149</v>
      </c>
      <c r="M43" s="315"/>
      <c r="N43" s="315"/>
      <c r="O43" s="315"/>
      <c r="P43" s="315"/>
      <c r="Q43" s="315"/>
      <c r="R43" s="315"/>
      <c r="S43" s="315"/>
      <c r="T43" s="316"/>
      <c r="U43" s="314" t="s">
        <v>150</v>
      </c>
      <c r="V43" s="315"/>
      <c r="W43" s="315"/>
      <c r="X43" s="315"/>
      <c r="Y43" s="315"/>
      <c r="Z43" s="315"/>
      <c r="AA43" s="315"/>
      <c r="AB43" s="315"/>
      <c r="AC43" s="318"/>
      <c r="AD43" s="334"/>
    </row>
    <row r="44" spans="1:31" ht="24" customHeight="1" outlineLevel="1" x14ac:dyDescent="0.25">
      <c r="B44" s="337"/>
      <c r="C44" s="338" t="s">
        <v>1</v>
      </c>
      <c r="D44" s="320"/>
      <c r="E44" s="311" t="s">
        <v>147</v>
      </c>
      <c r="F44" s="313"/>
      <c r="G44" s="321" t="s">
        <v>148</v>
      </c>
      <c r="H44" s="322"/>
      <c r="I44" s="308" t="s">
        <v>16</v>
      </c>
      <c r="J44" s="309"/>
      <c r="K44" s="310"/>
      <c r="L44" s="319" t="s">
        <v>1</v>
      </c>
      <c r="M44" s="320"/>
      <c r="N44" s="311" t="s">
        <v>147</v>
      </c>
      <c r="O44" s="313"/>
      <c r="P44" s="321" t="s">
        <v>148</v>
      </c>
      <c r="Q44" s="322"/>
      <c r="R44" s="308" t="s">
        <v>16</v>
      </c>
      <c r="S44" s="309"/>
      <c r="T44" s="310"/>
      <c r="U44" s="319" t="s">
        <v>1</v>
      </c>
      <c r="V44" s="320"/>
      <c r="W44" s="311" t="s">
        <v>147</v>
      </c>
      <c r="X44" s="313"/>
      <c r="Y44" s="321" t="s">
        <v>148</v>
      </c>
      <c r="Z44" s="322"/>
      <c r="AA44" s="311" t="s">
        <v>16</v>
      </c>
      <c r="AB44" s="312"/>
      <c r="AC44" s="313"/>
      <c r="AD44" s="334"/>
    </row>
    <row r="45" spans="1:31" ht="15" customHeight="1" outlineLevel="1" x14ac:dyDescent="0.25">
      <c r="B45" s="37" t="s">
        <v>25</v>
      </c>
      <c r="C45" s="243">
        <v>1</v>
      </c>
      <c r="D45" s="244"/>
      <c r="E45" s="245">
        <v>2</v>
      </c>
      <c r="F45" s="244"/>
      <c r="G45" s="245">
        <v>3</v>
      </c>
      <c r="H45" s="246"/>
      <c r="I45" s="305">
        <f>(C45*3+E45*2+G45)/6</f>
        <v>1.6666666666666667</v>
      </c>
      <c r="J45" s="306"/>
      <c r="K45" s="306"/>
      <c r="L45" s="238">
        <v>1</v>
      </c>
      <c r="M45" s="239"/>
      <c r="N45" s="240">
        <v>2</v>
      </c>
      <c r="O45" s="239"/>
      <c r="P45" s="241">
        <v>3</v>
      </c>
      <c r="Q45" s="242"/>
      <c r="R45" s="305">
        <f>(L45*3+N45*2+P45)/6</f>
        <v>1.6666666666666667</v>
      </c>
      <c r="S45" s="306"/>
      <c r="T45" s="306"/>
      <c r="U45" s="238"/>
      <c r="V45" s="239"/>
      <c r="W45" s="238"/>
      <c r="X45" s="239"/>
      <c r="Y45" s="238"/>
      <c r="Z45" s="239"/>
      <c r="AA45" s="305">
        <f>(U45*3+W45*2+Y45)/6</f>
        <v>0</v>
      </c>
      <c r="AB45" s="306"/>
      <c r="AC45" s="307"/>
      <c r="AD45" s="334"/>
    </row>
    <row r="46" spans="1:31" ht="15" customHeight="1" outlineLevel="1" x14ac:dyDescent="0.3">
      <c r="B46" s="37" t="s">
        <v>26</v>
      </c>
      <c r="C46" s="243">
        <v>1</v>
      </c>
      <c r="D46" s="244"/>
      <c r="E46" s="245">
        <v>3</v>
      </c>
      <c r="F46" s="244"/>
      <c r="G46" s="245">
        <v>4</v>
      </c>
      <c r="H46" s="246"/>
      <c r="I46" s="305">
        <f t="shared" ref="I46:I48" si="0">(C46*3+E46*2+G46)/6</f>
        <v>2.1666666666666665</v>
      </c>
      <c r="J46" s="306"/>
      <c r="K46" s="306"/>
      <c r="L46" s="243">
        <v>1</v>
      </c>
      <c r="M46" s="244"/>
      <c r="N46" s="245">
        <v>2</v>
      </c>
      <c r="O46" s="244"/>
      <c r="P46" s="245">
        <v>3</v>
      </c>
      <c r="Q46" s="246"/>
      <c r="R46" s="305">
        <f t="shared" ref="R46:R48" si="1">(L46*3+N46*2+P46)/6</f>
        <v>1.6666666666666667</v>
      </c>
      <c r="S46" s="306"/>
      <c r="T46" s="306"/>
      <c r="U46" s="238"/>
      <c r="V46" s="239"/>
      <c r="W46" s="238"/>
      <c r="X46" s="239"/>
      <c r="Y46" s="238"/>
      <c r="Z46" s="239"/>
      <c r="AA46" s="305">
        <f t="shared" ref="AA46:AA48" si="2">(U46*3+W46*2+Y46)/6</f>
        <v>0</v>
      </c>
      <c r="AB46" s="306"/>
      <c r="AC46" s="307"/>
      <c r="AD46" s="334"/>
      <c r="AE46" s="21"/>
    </row>
    <row r="47" spans="1:31" ht="15.75" customHeight="1" outlineLevel="1" x14ac:dyDescent="0.3">
      <c r="B47" s="37" t="s">
        <v>28</v>
      </c>
      <c r="C47" s="238">
        <v>1</v>
      </c>
      <c r="D47" s="239"/>
      <c r="E47" s="240">
        <v>2</v>
      </c>
      <c r="F47" s="239"/>
      <c r="G47" s="241">
        <v>3</v>
      </c>
      <c r="H47" s="242"/>
      <c r="I47" s="305">
        <f t="shared" si="0"/>
        <v>1.6666666666666667</v>
      </c>
      <c r="J47" s="306"/>
      <c r="K47" s="306"/>
      <c r="L47" s="243">
        <v>1</v>
      </c>
      <c r="M47" s="244"/>
      <c r="N47" s="245">
        <v>2</v>
      </c>
      <c r="O47" s="244"/>
      <c r="P47" s="245">
        <v>3</v>
      </c>
      <c r="Q47" s="246"/>
      <c r="R47" s="305">
        <f t="shared" si="1"/>
        <v>1.6666666666666667</v>
      </c>
      <c r="S47" s="306"/>
      <c r="T47" s="306"/>
      <c r="U47" s="238"/>
      <c r="V47" s="239"/>
      <c r="W47" s="238"/>
      <c r="X47" s="239"/>
      <c r="Y47" s="238"/>
      <c r="Z47" s="239"/>
      <c r="AA47" s="305">
        <f t="shared" si="2"/>
        <v>0</v>
      </c>
      <c r="AB47" s="306"/>
      <c r="AC47" s="307"/>
      <c r="AD47" s="334"/>
      <c r="AE47" s="21"/>
    </row>
    <row r="48" spans="1:31" ht="15.75" customHeight="1" outlineLevel="1" thickBot="1" x14ac:dyDescent="0.35">
      <c r="B48" s="42" t="s">
        <v>27</v>
      </c>
      <c r="C48" s="238">
        <v>2</v>
      </c>
      <c r="D48" s="239"/>
      <c r="E48" s="240">
        <v>3</v>
      </c>
      <c r="F48" s="239"/>
      <c r="G48" s="241">
        <v>4</v>
      </c>
      <c r="H48" s="242"/>
      <c r="I48" s="305">
        <f t="shared" si="0"/>
        <v>2.6666666666666665</v>
      </c>
      <c r="J48" s="306"/>
      <c r="K48" s="306"/>
      <c r="L48" s="238">
        <v>2</v>
      </c>
      <c r="M48" s="239"/>
      <c r="N48" s="238">
        <v>3</v>
      </c>
      <c r="O48" s="239"/>
      <c r="P48" s="238">
        <v>4</v>
      </c>
      <c r="Q48" s="239"/>
      <c r="R48" s="305">
        <f t="shared" si="1"/>
        <v>2.6666666666666665</v>
      </c>
      <c r="S48" s="306"/>
      <c r="T48" s="306"/>
      <c r="U48" s="238"/>
      <c r="V48" s="239"/>
      <c r="W48" s="238"/>
      <c r="X48" s="239"/>
      <c r="Y48" s="238"/>
      <c r="Z48" s="239"/>
      <c r="AA48" s="305">
        <f t="shared" si="2"/>
        <v>0</v>
      </c>
      <c r="AB48" s="306"/>
      <c r="AC48" s="307"/>
      <c r="AD48" s="335"/>
      <c r="AE48" s="21"/>
    </row>
    <row r="49" spans="2:32" ht="15.75" customHeight="1" outlineLevel="1" x14ac:dyDescent="0.3">
      <c r="B49" s="3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270" t="s">
        <v>142</v>
      </c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2"/>
      <c r="AD49" s="83">
        <f>+IF(OR(AD31="",AD35="",AD39=""),"0",AD31+AD35+AD39+I45+I46+I47)</f>
        <v>13.336666666666666</v>
      </c>
      <c r="AE49" s="21"/>
    </row>
    <row r="50" spans="2:32" ht="15.75" customHeight="1" outlineLevel="1" x14ac:dyDescent="0.3">
      <c r="B50" s="3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273" t="s">
        <v>143</v>
      </c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5"/>
      <c r="AD50" s="84">
        <f>IF(OR(AD32="",AD36="",AD40=""),"0",AD32+AD36+AD40+R45+R47+R46)</f>
        <v>12.836666666666666</v>
      </c>
      <c r="AE50" s="21"/>
    </row>
    <row r="51" spans="2:32" ht="15.75" customHeight="1" outlineLevel="1" thickBot="1" x14ac:dyDescent="0.35">
      <c r="B51" s="3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276" t="s">
        <v>144</v>
      </c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2"/>
      <c r="AD51" s="85">
        <f>+IF(OR(AD33="",AD37="",AD41=""),"0",AD33+AD37+AD41+AA45+AA46+AA47)</f>
        <v>0</v>
      </c>
      <c r="AE51" s="21"/>
    </row>
    <row r="52" spans="2:32" ht="15.75" customHeight="1" outlineLevel="1" x14ac:dyDescent="0.3">
      <c r="B52" s="3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283" t="s">
        <v>161</v>
      </c>
      <c r="P52" s="284"/>
      <c r="Q52" s="284"/>
      <c r="R52" s="284"/>
      <c r="S52" s="284"/>
      <c r="T52" s="284"/>
      <c r="U52" s="284"/>
      <c r="V52" s="284"/>
      <c r="W52" s="284"/>
      <c r="X52" s="285"/>
      <c r="Y52" s="286"/>
      <c r="Z52" s="287"/>
      <c r="AA52" s="287"/>
      <c r="AB52" s="287"/>
      <c r="AC52" s="288"/>
      <c r="AD52" s="83">
        <f>IF($C$5="",0,IF(Y52="ALTO",Constantes!E12,IF(Y52="MEDIO",Constantes!F12,IF(Y52="BAJO",Constantes!G12,0))))</f>
        <v>0</v>
      </c>
      <c r="AE52" s="21"/>
    </row>
    <row r="53" spans="2:32" ht="15.75" customHeight="1" outlineLevel="1" x14ac:dyDescent="0.3">
      <c r="B53" s="3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283" t="s">
        <v>175</v>
      </c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5"/>
      <c r="AD53" s="84">
        <f>+IFERROR(I48+R48+AA48,0)</f>
        <v>5.333333333333333</v>
      </c>
      <c r="AE53" s="21"/>
    </row>
    <row r="54" spans="2:32" ht="14" outlineLevel="1" x14ac:dyDescent="0.3">
      <c r="B54" s="3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277" t="s">
        <v>77</v>
      </c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9"/>
      <c r="AD54" s="86">
        <f>IFERROR(AD26+AD49+AD52,0)</f>
        <v>28.178333333333331</v>
      </c>
    </row>
    <row r="55" spans="2:32" ht="14" outlineLevel="1" x14ac:dyDescent="0.3">
      <c r="B55" s="3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280" t="s">
        <v>78</v>
      </c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2"/>
      <c r="AD55" s="87">
        <f>+IFERROR(AD54+AD50,0)</f>
        <v>41.015000000000001</v>
      </c>
    </row>
    <row r="56" spans="2:32" ht="14.5" outlineLevel="1" thickBot="1" x14ac:dyDescent="0.35">
      <c r="B56" s="39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1"/>
      <c r="O56" s="277" t="s">
        <v>79</v>
      </c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9"/>
      <c r="AD56" s="88">
        <f>+IFERROR(AD51+AD55,0)</f>
        <v>41.015000000000001</v>
      </c>
    </row>
    <row r="57" spans="2:32" ht="13" x14ac:dyDescent="0.3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89"/>
    </row>
    <row r="58" spans="2:32" ht="18" x14ac:dyDescent="0.4">
      <c r="B58" s="53" t="s">
        <v>103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  <c r="AD58" s="289"/>
    </row>
    <row r="59" spans="2:32" ht="12.75" hidden="1" customHeight="1" outlineLevel="1" x14ac:dyDescent="0.25">
      <c r="B59" s="261" t="s">
        <v>0</v>
      </c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3"/>
    </row>
    <row r="60" spans="2:32" ht="27.75" hidden="1" customHeight="1" outlineLevel="1" x14ac:dyDescent="0.25">
      <c r="B60" s="19"/>
      <c r="C60" s="264" t="s">
        <v>1</v>
      </c>
      <c r="D60" s="265"/>
      <c r="E60" s="266"/>
      <c r="F60" s="267" t="s">
        <v>2</v>
      </c>
      <c r="G60" s="268"/>
      <c r="H60" s="269"/>
      <c r="I60" s="267" t="s">
        <v>3</v>
      </c>
      <c r="J60" s="268"/>
      <c r="K60" s="269"/>
      <c r="L60" s="267" t="s">
        <v>4</v>
      </c>
      <c r="M60" s="268"/>
      <c r="N60" s="269"/>
      <c r="O60" s="258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60"/>
      <c r="AF60" s="10"/>
    </row>
    <row r="61" spans="2:32" ht="12.75" hidden="1" customHeight="1" outlineLevel="1" x14ac:dyDescent="0.25">
      <c r="B61" s="20" t="s">
        <v>153</v>
      </c>
      <c r="C61" s="252"/>
      <c r="D61" s="253"/>
      <c r="E61" s="254"/>
      <c r="F61" s="252"/>
      <c r="G61" s="253"/>
      <c r="H61" s="254"/>
      <c r="I61" s="252"/>
      <c r="J61" s="253"/>
      <c r="K61" s="254"/>
      <c r="L61" s="290">
        <f>+(C61+3*F61+2*I61)/6</f>
        <v>0</v>
      </c>
      <c r="M61" s="291"/>
      <c r="N61" s="292"/>
      <c r="O61" s="293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5"/>
      <c r="AF61" s="10"/>
    </row>
    <row r="62" spans="2:32" ht="12.75" hidden="1" customHeight="1" outlineLevel="1" x14ac:dyDescent="0.25">
      <c r="B62" s="20" t="s">
        <v>68</v>
      </c>
      <c r="C62" s="252"/>
      <c r="D62" s="253"/>
      <c r="E62" s="254"/>
      <c r="F62" s="252"/>
      <c r="G62" s="253"/>
      <c r="H62" s="254"/>
      <c r="I62" s="252"/>
      <c r="J62" s="253"/>
      <c r="K62" s="254"/>
      <c r="L62" s="290">
        <f>+(C62+3*F62+2*I62)/6</f>
        <v>0</v>
      </c>
      <c r="M62" s="291"/>
      <c r="N62" s="292"/>
      <c r="O62" s="296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8"/>
      <c r="AF62" s="10"/>
    </row>
    <row r="63" spans="2:32" ht="12.75" hidden="1" customHeight="1" outlineLevel="1" x14ac:dyDescent="0.25">
      <c r="B63" s="302" t="s">
        <v>5</v>
      </c>
      <c r="C63" s="303"/>
      <c r="D63" s="303"/>
      <c r="E63" s="303"/>
      <c r="F63" s="303"/>
      <c r="G63" s="303"/>
      <c r="H63" s="303"/>
      <c r="I63" s="303"/>
      <c r="J63" s="303"/>
      <c r="K63" s="304"/>
      <c r="L63" s="255">
        <f>+SUM(L61:N62)</f>
        <v>0</v>
      </c>
      <c r="M63" s="256"/>
      <c r="N63" s="257"/>
      <c r="O63" s="299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1"/>
      <c r="AF63" s="10"/>
    </row>
    <row r="64" spans="2:32" ht="12.75" hidden="1" customHeight="1" outlineLevel="1" x14ac:dyDescent="0.25">
      <c r="B64" s="261" t="s">
        <v>6</v>
      </c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3"/>
      <c r="AF64" s="10"/>
    </row>
    <row r="65" spans="2:32" ht="12.75" hidden="1" customHeight="1" outlineLevel="1" x14ac:dyDescent="0.25">
      <c r="B65" s="19"/>
      <c r="C65" s="264" t="s">
        <v>1</v>
      </c>
      <c r="D65" s="265"/>
      <c r="E65" s="266"/>
      <c r="F65" s="267" t="s">
        <v>2</v>
      </c>
      <c r="G65" s="268"/>
      <c r="H65" s="269"/>
      <c r="I65" s="267" t="s">
        <v>3</v>
      </c>
      <c r="J65" s="268"/>
      <c r="K65" s="269"/>
      <c r="L65" s="267" t="s">
        <v>4</v>
      </c>
      <c r="M65" s="268"/>
      <c r="N65" s="269"/>
      <c r="O65" s="258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60"/>
      <c r="AF65" s="10"/>
    </row>
    <row r="66" spans="2:32" ht="15" hidden="1" customHeight="1" outlineLevel="1" x14ac:dyDescent="0.25">
      <c r="B66" s="20" t="s">
        <v>7</v>
      </c>
      <c r="C66" s="252"/>
      <c r="D66" s="253"/>
      <c r="E66" s="254"/>
      <c r="F66" s="252"/>
      <c r="G66" s="253"/>
      <c r="H66" s="254"/>
      <c r="I66" s="252"/>
      <c r="J66" s="253"/>
      <c r="K66" s="254"/>
      <c r="L66" s="255">
        <f>+(C66+3*F66+2*I66)/6</f>
        <v>0</v>
      </c>
      <c r="M66" s="256"/>
      <c r="N66" s="257"/>
      <c r="O66" s="258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259"/>
      <c r="AB66" s="259"/>
      <c r="AC66" s="259"/>
      <c r="AD66" s="260"/>
      <c r="AF66" s="10"/>
    </row>
    <row r="67" spans="2:32" ht="12.75" hidden="1" customHeight="1" outlineLevel="1" x14ac:dyDescent="0.3">
      <c r="B67" s="351" t="s">
        <v>69</v>
      </c>
      <c r="C67" s="348" t="s">
        <v>8</v>
      </c>
      <c r="D67" s="349"/>
      <c r="E67" s="350"/>
      <c r="F67" s="348" t="s">
        <v>9</v>
      </c>
      <c r="G67" s="349"/>
      <c r="H67" s="350"/>
      <c r="I67" s="348" t="s">
        <v>10</v>
      </c>
      <c r="J67" s="349"/>
      <c r="K67" s="350"/>
      <c r="L67" s="348" t="s">
        <v>11</v>
      </c>
      <c r="M67" s="349"/>
      <c r="N67" s="350"/>
      <c r="O67" s="348" t="s">
        <v>12</v>
      </c>
      <c r="P67" s="349"/>
      <c r="Q67" s="350"/>
      <c r="R67" s="348" t="s">
        <v>13</v>
      </c>
      <c r="S67" s="349"/>
      <c r="T67" s="350"/>
      <c r="U67" s="348" t="s">
        <v>14</v>
      </c>
      <c r="V67" s="349"/>
      <c r="W67" s="350"/>
      <c r="X67" s="348" t="s">
        <v>15</v>
      </c>
      <c r="Y67" s="349"/>
      <c r="Z67" s="350"/>
      <c r="AA67" s="348" t="s">
        <v>82</v>
      </c>
      <c r="AB67" s="349"/>
      <c r="AC67" s="350"/>
      <c r="AD67" s="247" t="s">
        <v>16</v>
      </c>
      <c r="AE67" s="21"/>
      <c r="AF67" s="10"/>
    </row>
    <row r="68" spans="2:32" ht="12.75" hidden="1" customHeight="1" outlineLevel="1" x14ac:dyDescent="0.25">
      <c r="B68" s="352"/>
      <c r="C68" s="70" t="s">
        <v>17</v>
      </c>
      <c r="D68" s="70" t="s">
        <v>18</v>
      </c>
      <c r="E68" s="70" t="s">
        <v>19</v>
      </c>
      <c r="F68" s="70" t="s">
        <v>17</v>
      </c>
      <c r="G68" s="70" t="s">
        <v>18</v>
      </c>
      <c r="H68" s="70" t="s">
        <v>19</v>
      </c>
      <c r="I68" s="70" t="s">
        <v>17</v>
      </c>
      <c r="J68" s="70" t="s">
        <v>18</v>
      </c>
      <c r="K68" s="70" t="s">
        <v>19</v>
      </c>
      <c r="L68" s="70" t="s">
        <v>17</v>
      </c>
      <c r="M68" s="70" t="s">
        <v>18</v>
      </c>
      <c r="N68" s="70" t="s">
        <v>19</v>
      </c>
      <c r="O68" s="70" t="s">
        <v>17</v>
      </c>
      <c r="P68" s="70" t="s">
        <v>18</v>
      </c>
      <c r="Q68" s="70" t="s">
        <v>19</v>
      </c>
      <c r="R68" s="70" t="s">
        <v>17</v>
      </c>
      <c r="S68" s="70" t="s">
        <v>18</v>
      </c>
      <c r="T68" s="70" t="s">
        <v>19</v>
      </c>
      <c r="U68" s="70" t="s">
        <v>17</v>
      </c>
      <c r="V68" s="70" t="s">
        <v>18</v>
      </c>
      <c r="W68" s="70" t="s">
        <v>19</v>
      </c>
      <c r="X68" s="70" t="s">
        <v>17</v>
      </c>
      <c r="Y68" s="70" t="s">
        <v>18</v>
      </c>
      <c r="Z68" s="70" t="s">
        <v>19</v>
      </c>
      <c r="AA68" s="70" t="s">
        <v>17</v>
      </c>
      <c r="AB68" s="70" t="s">
        <v>18</v>
      </c>
      <c r="AC68" s="70" t="s">
        <v>19</v>
      </c>
      <c r="AD68" s="248"/>
      <c r="AF68" s="10"/>
    </row>
    <row r="69" spans="2:32" ht="12.75" hidden="1" customHeight="1" outlineLevel="1" x14ac:dyDescent="0.25">
      <c r="B69" s="249" t="s">
        <v>157</v>
      </c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1"/>
      <c r="AD69" s="31">
        <f>+SUM(AD70:AD71)</f>
        <v>0</v>
      </c>
      <c r="AF69" s="48"/>
    </row>
    <row r="70" spans="2:32" hidden="1" outlineLevel="1" x14ac:dyDescent="0.25">
      <c r="B70" s="22" t="s">
        <v>20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81">
        <f>+IF($C$58="",0,SUMPRODUCT(C70:AC70,Constantes!$E$17:$AE$17))</f>
        <v>0</v>
      </c>
      <c r="AF70" s="48"/>
    </row>
    <row r="71" spans="2:32" hidden="1" outlineLevel="1" x14ac:dyDescent="0.25">
      <c r="B71" s="22" t="s">
        <v>21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81">
        <f>+IF($C$58="",0,SUMPRODUCT(C71:AC71,Constantes!$E$18:$AE$18))</f>
        <v>0</v>
      </c>
      <c r="AF71" s="48"/>
    </row>
    <row r="72" spans="2:32" ht="12.75" hidden="1" customHeight="1" outlineLevel="1" x14ac:dyDescent="0.25">
      <c r="B72" s="249" t="s">
        <v>71</v>
      </c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1"/>
      <c r="AD72" s="31">
        <f>+SUM(AD73:AD74)</f>
        <v>0</v>
      </c>
    </row>
    <row r="73" spans="2:32" hidden="1" outlineLevel="1" x14ac:dyDescent="0.25">
      <c r="B73" s="22" t="s">
        <v>20</v>
      </c>
      <c r="C73" s="25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81">
        <f>+IF($C$58="",0,SUMPRODUCT(C73:AC73,Constantes!$E$17:$AE$17))</f>
        <v>0</v>
      </c>
    </row>
    <row r="74" spans="2:32" hidden="1" outlineLevel="1" x14ac:dyDescent="0.25">
      <c r="B74" s="22" t="s">
        <v>21</v>
      </c>
      <c r="C74" s="25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81">
        <f>+IF($C$58="",0,SUMPRODUCT(C74:AC74,Constantes!$E$18:$AE$18))</f>
        <v>0</v>
      </c>
    </row>
    <row r="75" spans="2:32" ht="12.75" hidden="1" customHeight="1" outlineLevel="1" x14ac:dyDescent="0.25">
      <c r="B75" s="249" t="s">
        <v>72</v>
      </c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1"/>
      <c r="AD75" s="31">
        <f>+SUM(AD76:AD77)</f>
        <v>0</v>
      </c>
    </row>
    <row r="76" spans="2:32" hidden="1" outlineLevel="1" x14ac:dyDescent="0.25">
      <c r="B76" s="22" t="s">
        <v>20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81">
        <f>+IF($C$58="",0,SUMPRODUCT(C76:AC76,Constantes!$E$17:$AE$17))</f>
        <v>0</v>
      </c>
    </row>
    <row r="77" spans="2:32" hidden="1" outlineLevel="1" x14ac:dyDescent="0.25">
      <c r="B77" s="22" t="s">
        <v>21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4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81">
        <f>+IF($C$58="",0,SUMPRODUCT(C77:AC77,Constantes!$E$18:$AE$18))</f>
        <v>0</v>
      </c>
    </row>
    <row r="78" spans="2:32" ht="12.75" hidden="1" customHeight="1" outlineLevel="1" x14ac:dyDescent="0.25">
      <c r="B78" s="302" t="s">
        <v>22</v>
      </c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4"/>
      <c r="AA78" s="71"/>
      <c r="AB78" s="71"/>
      <c r="AC78" s="71"/>
      <c r="AD78" s="82">
        <f>+L66+AD69+AD72+AD75</f>
        <v>0</v>
      </c>
    </row>
    <row r="79" spans="2:32" ht="12.75" hidden="1" customHeight="1" outlineLevel="1" x14ac:dyDescent="0.25">
      <c r="B79" s="345" t="s">
        <v>151</v>
      </c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  <c r="AA79" s="346"/>
      <c r="AB79" s="346"/>
      <c r="AC79" s="347"/>
      <c r="AD79" s="82">
        <f>L63+AD78</f>
        <v>0</v>
      </c>
    </row>
    <row r="80" spans="2:32" ht="12.75" hidden="1" customHeight="1" outlineLevel="1" x14ac:dyDescent="0.25">
      <c r="B80" s="261" t="s">
        <v>23</v>
      </c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3"/>
    </row>
    <row r="81" spans="2:43" ht="12.75" hidden="1" customHeight="1" outlineLevel="1" x14ac:dyDescent="0.25">
      <c r="B81" s="351" t="s">
        <v>69</v>
      </c>
      <c r="C81" s="348" t="s">
        <v>8</v>
      </c>
      <c r="D81" s="349"/>
      <c r="E81" s="350"/>
      <c r="F81" s="348" t="s">
        <v>9</v>
      </c>
      <c r="G81" s="349"/>
      <c r="H81" s="350"/>
      <c r="I81" s="348" t="s">
        <v>10</v>
      </c>
      <c r="J81" s="349"/>
      <c r="K81" s="350"/>
      <c r="L81" s="348" t="s">
        <v>11</v>
      </c>
      <c r="M81" s="349"/>
      <c r="N81" s="350"/>
      <c r="O81" s="348" t="s">
        <v>12</v>
      </c>
      <c r="P81" s="349"/>
      <c r="Q81" s="350"/>
      <c r="R81" s="348" t="s">
        <v>13</v>
      </c>
      <c r="S81" s="349"/>
      <c r="T81" s="350"/>
      <c r="U81" s="348" t="s">
        <v>14</v>
      </c>
      <c r="V81" s="349"/>
      <c r="W81" s="350"/>
      <c r="X81" s="348" t="s">
        <v>15</v>
      </c>
      <c r="Y81" s="349"/>
      <c r="Z81" s="350"/>
      <c r="AA81" s="348" t="s">
        <v>82</v>
      </c>
      <c r="AB81" s="349"/>
      <c r="AC81" s="350"/>
      <c r="AD81" s="247" t="s">
        <v>16</v>
      </c>
      <c r="AO81" s="49"/>
      <c r="AP81" s="49"/>
      <c r="AQ81" s="49"/>
    </row>
    <row r="82" spans="2:43" ht="15" hidden="1" customHeight="1" outlineLevel="1" x14ac:dyDescent="0.35">
      <c r="B82" s="352"/>
      <c r="C82" s="70" t="s">
        <v>17</v>
      </c>
      <c r="D82" s="70" t="s">
        <v>18</v>
      </c>
      <c r="E82" s="70" t="s">
        <v>19</v>
      </c>
      <c r="F82" s="70" t="s">
        <v>17</v>
      </c>
      <c r="G82" s="70" t="s">
        <v>18</v>
      </c>
      <c r="H82" s="70" t="s">
        <v>19</v>
      </c>
      <c r="I82" s="70" t="s">
        <v>17</v>
      </c>
      <c r="J82" s="70" t="s">
        <v>18</v>
      </c>
      <c r="K82" s="70" t="s">
        <v>19</v>
      </c>
      <c r="L82" s="70" t="s">
        <v>17</v>
      </c>
      <c r="M82" s="70" t="s">
        <v>18</v>
      </c>
      <c r="N82" s="70" t="s">
        <v>19</v>
      </c>
      <c r="O82" s="70" t="s">
        <v>17</v>
      </c>
      <c r="P82" s="70" t="s">
        <v>18</v>
      </c>
      <c r="Q82" s="70" t="s">
        <v>19</v>
      </c>
      <c r="R82" s="70" t="s">
        <v>17</v>
      </c>
      <c r="S82" s="70" t="s">
        <v>18</v>
      </c>
      <c r="T82" s="70" t="s">
        <v>19</v>
      </c>
      <c r="U82" s="70" t="s">
        <v>17</v>
      </c>
      <c r="V82" s="70" t="s">
        <v>18</v>
      </c>
      <c r="W82" s="70" t="s">
        <v>19</v>
      </c>
      <c r="X82" s="70" t="s">
        <v>17</v>
      </c>
      <c r="Y82" s="70" t="s">
        <v>18</v>
      </c>
      <c r="Z82" s="70" t="s">
        <v>19</v>
      </c>
      <c r="AA82" s="70" t="s">
        <v>17</v>
      </c>
      <c r="AB82" s="70" t="s">
        <v>18</v>
      </c>
      <c r="AC82" s="70" t="s">
        <v>19</v>
      </c>
      <c r="AD82" s="248"/>
      <c r="AG82"/>
      <c r="AH82"/>
      <c r="AI82"/>
      <c r="AJ82"/>
      <c r="AK82" s="10"/>
      <c r="AL82" s="10"/>
      <c r="AM82"/>
      <c r="AN82"/>
      <c r="AO82" s="50"/>
      <c r="AP82" s="48"/>
      <c r="AQ82" s="48"/>
    </row>
    <row r="83" spans="2:43" ht="15" hidden="1" customHeight="1" outlineLevel="1" x14ac:dyDescent="0.25">
      <c r="B83" s="249" t="s">
        <v>157</v>
      </c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1"/>
      <c r="AD83" s="31">
        <f>+SUM(AD84:AD86)</f>
        <v>0</v>
      </c>
    </row>
    <row r="84" spans="2:43" hidden="1" outlineLevel="1" x14ac:dyDescent="0.25">
      <c r="B84" s="64" t="s">
        <v>24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81">
        <f>+IF($C$58="",0,SUMPRODUCT(C84:AC84,Constantes!$E$19:$AE$19))</f>
        <v>0</v>
      </c>
    </row>
    <row r="85" spans="2:43" ht="20.5" hidden="1" outlineLevel="1" x14ac:dyDescent="0.25">
      <c r="B85" s="65" t="s">
        <v>66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81">
        <f>+IF($C$58="",0,SUMPRODUCT(C85:AC85,Constantes!$E$19:$AE$19))</f>
        <v>0</v>
      </c>
    </row>
    <row r="86" spans="2:43" ht="20.5" hidden="1" outlineLevel="1" x14ac:dyDescent="0.25">
      <c r="B86" s="66" t="s">
        <v>67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4"/>
      <c r="Q86" s="24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81">
        <f>+IF($C$58="",0,SUMPRODUCT(C86:AC86,Constantes!$E$19:$AE$19))</f>
        <v>0</v>
      </c>
    </row>
    <row r="87" spans="2:43" ht="15" hidden="1" customHeight="1" outlineLevel="1" x14ac:dyDescent="0.25">
      <c r="B87" s="249" t="s">
        <v>75</v>
      </c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1"/>
      <c r="AD87" s="31">
        <f>+SUM(AD88:AD90)</f>
        <v>0</v>
      </c>
    </row>
    <row r="88" spans="2:43" hidden="1" outlineLevel="1" x14ac:dyDescent="0.25">
      <c r="B88" s="64" t="s">
        <v>24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4"/>
      <c r="Q88" s="24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81">
        <f>+IF($C$58="",0,SUMPRODUCT(C88:AC88,Constantes!$E$19:$AE$19))</f>
        <v>0</v>
      </c>
    </row>
    <row r="89" spans="2:43" ht="20.5" hidden="1" outlineLevel="1" x14ac:dyDescent="0.25">
      <c r="B89" s="65" t="s">
        <v>66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4"/>
      <c r="P89" s="24"/>
      <c r="Q89" s="24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81">
        <f>+IF($C$58="",0,SUMPRODUCT(C89:AC89,Constantes!$E$19:$AE$19))</f>
        <v>0</v>
      </c>
    </row>
    <row r="90" spans="2:43" ht="20.5" hidden="1" outlineLevel="1" x14ac:dyDescent="0.25">
      <c r="B90" s="66" t="s">
        <v>67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81">
        <f>+IF($C$58="",0,SUMPRODUCT(C90:AC90,Constantes!$E$19:$AE$19))</f>
        <v>0</v>
      </c>
    </row>
    <row r="91" spans="2:43" ht="15" hidden="1" customHeight="1" outlineLevel="1" x14ac:dyDescent="0.25">
      <c r="B91" s="249" t="s">
        <v>76</v>
      </c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1"/>
      <c r="AD91" s="31">
        <f>+SUM(AD92:AD94)</f>
        <v>0</v>
      </c>
    </row>
    <row r="92" spans="2:43" hidden="1" outlineLevel="1" x14ac:dyDescent="0.25">
      <c r="B92" s="64" t="s">
        <v>24</v>
      </c>
      <c r="C92" s="2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4"/>
      <c r="P92" s="24"/>
      <c r="Q92" s="24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81">
        <f>+IF($C$58="",0,SUMPRODUCT(C92:AC92,Constantes!$E$19:$AE$19))</f>
        <v>0</v>
      </c>
    </row>
    <row r="93" spans="2:43" ht="20.5" hidden="1" outlineLevel="1" x14ac:dyDescent="0.25">
      <c r="B93" s="65" t="s">
        <v>66</v>
      </c>
      <c r="C93" s="2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4"/>
      <c r="P93" s="24"/>
      <c r="Q93" s="24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81">
        <f>+IF($C$58="",0,SUMPRODUCT(C93:AC93,Constantes!$E$19:$AE$19))</f>
        <v>0</v>
      </c>
    </row>
    <row r="94" spans="2:43" ht="20.5" hidden="1" outlineLevel="1" x14ac:dyDescent="0.25">
      <c r="B94" s="67" t="s">
        <v>67</v>
      </c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81">
        <f>+IF($C$58="",0,SUMPRODUCT(C94:AC94,Constantes!$E$19:$AE$19))</f>
        <v>0</v>
      </c>
    </row>
    <row r="95" spans="2:43" ht="15" hidden="1" customHeight="1" outlineLevel="1" x14ac:dyDescent="0.25">
      <c r="B95" s="378" t="s">
        <v>152</v>
      </c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80"/>
      <c r="AD95" s="333"/>
    </row>
    <row r="96" spans="2:43" ht="15" hidden="1" customHeight="1" outlineLevel="1" x14ac:dyDescent="0.25">
      <c r="B96" s="372" t="s">
        <v>145</v>
      </c>
      <c r="C96" s="374" t="s">
        <v>146</v>
      </c>
      <c r="D96" s="375"/>
      <c r="E96" s="375"/>
      <c r="F96" s="375"/>
      <c r="G96" s="375"/>
      <c r="H96" s="375"/>
      <c r="I96" s="375"/>
      <c r="J96" s="375"/>
      <c r="K96" s="376"/>
      <c r="L96" s="374" t="s">
        <v>149</v>
      </c>
      <c r="M96" s="375"/>
      <c r="N96" s="375"/>
      <c r="O96" s="375"/>
      <c r="P96" s="375"/>
      <c r="Q96" s="375"/>
      <c r="R96" s="375"/>
      <c r="S96" s="375"/>
      <c r="T96" s="376"/>
      <c r="U96" s="374" t="s">
        <v>150</v>
      </c>
      <c r="V96" s="375"/>
      <c r="W96" s="375"/>
      <c r="X96" s="375"/>
      <c r="Y96" s="375"/>
      <c r="Z96" s="375"/>
      <c r="AA96" s="375"/>
      <c r="AB96" s="375"/>
      <c r="AC96" s="377"/>
      <c r="AD96" s="334"/>
    </row>
    <row r="97" spans="1:31" ht="12.75" hidden="1" customHeight="1" outlineLevel="1" x14ac:dyDescent="0.25">
      <c r="B97" s="373"/>
      <c r="C97" s="369" t="s">
        <v>1</v>
      </c>
      <c r="D97" s="370"/>
      <c r="E97" s="311" t="s">
        <v>147</v>
      </c>
      <c r="F97" s="313"/>
      <c r="G97" s="367" t="s">
        <v>148</v>
      </c>
      <c r="H97" s="368"/>
      <c r="I97" s="311" t="s">
        <v>16</v>
      </c>
      <c r="J97" s="312"/>
      <c r="K97" s="313"/>
      <c r="L97" s="371" t="s">
        <v>1</v>
      </c>
      <c r="M97" s="370"/>
      <c r="N97" s="311" t="s">
        <v>147</v>
      </c>
      <c r="O97" s="313"/>
      <c r="P97" s="367" t="s">
        <v>148</v>
      </c>
      <c r="Q97" s="368"/>
      <c r="R97" s="311" t="s">
        <v>16</v>
      </c>
      <c r="S97" s="312"/>
      <c r="T97" s="313"/>
      <c r="U97" s="371" t="s">
        <v>1</v>
      </c>
      <c r="V97" s="370"/>
      <c r="W97" s="311" t="s">
        <v>147</v>
      </c>
      <c r="X97" s="313"/>
      <c r="Y97" s="367" t="s">
        <v>148</v>
      </c>
      <c r="Z97" s="368"/>
      <c r="AA97" s="311" t="s">
        <v>16</v>
      </c>
      <c r="AB97" s="312"/>
      <c r="AC97" s="313"/>
      <c r="AD97" s="334"/>
    </row>
    <row r="98" spans="1:31" ht="15" hidden="1" customHeight="1" outlineLevel="1" x14ac:dyDescent="0.25">
      <c r="B98" s="37" t="s">
        <v>25</v>
      </c>
      <c r="C98" s="243"/>
      <c r="D98" s="244"/>
      <c r="E98" s="245"/>
      <c r="F98" s="244"/>
      <c r="G98" s="245"/>
      <c r="H98" s="246"/>
      <c r="I98" s="356">
        <f>(C98*3+E98*2+G98)/6</f>
        <v>0</v>
      </c>
      <c r="J98" s="357"/>
      <c r="K98" s="358"/>
      <c r="L98" s="243"/>
      <c r="M98" s="244"/>
      <c r="N98" s="245"/>
      <c r="O98" s="244"/>
      <c r="P98" s="245"/>
      <c r="Q98" s="246"/>
      <c r="R98" s="356">
        <f>(L98*3+N98*2+P98)/6</f>
        <v>0</v>
      </c>
      <c r="S98" s="357"/>
      <c r="T98" s="358"/>
      <c r="U98" s="243"/>
      <c r="V98" s="244"/>
      <c r="W98" s="245"/>
      <c r="X98" s="244"/>
      <c r="Y98" s="245"/>
      <c r="Z98" s="246"/>
      <c r="AA98" s="356">
        <f>(U98*3+W98*2+Y98)/6</f>
        <v>0</v>
      </c>
      <c r="AB98" s="357"/>
      <c r="AC98" s="358"/>
      <c r="AD98" s="334"/>
    </row>
    <row r="99" spans="1:31" ht="15" hidden="1" customHeight="1" outlineLevel="1" x14ac:dyDescent="0.25">
      <c r="B99" s="37" t="s">
        <v>26</v>
      </c>
      <c r="C99" s="252"/>
      <c r="D99" s="359"/>
      <c r="E99" s="366"/>
      <c r="F99" s="359"/>
      <c r="G99" s="366"/>
      <c r="H99" s="254"/>
      <c r="I99" s="353">
        <f t="shared" ref="I99:I101" si="3">(C99*3+E99*2+G99)/6</f>
        <v>0</v>
      </c>
      <c r="J99" s="354"/>
      <c r="K99" s="355"/>
      <c r="L99" s="252"/>
      <c r="M99" s="359"/>
      <c r="N99" s="366"/>
      <c r="O99" s="359"/>
      <c r="P99" s="366"/>
      <c r="Q99" s="254"/>
      <c r="R99" s="353">
        <f t="shared" ref="R99:R101" si="4">(L99*3+N99*2+P99)/6</f>
        <v>0</v>
      </c>
      <c r="S99" s="354"/>
      <c r="T99" s="355"/>
      <c r="U99" s="252"/>
      <c r="V99" s="359"/>
      <c r="W99" s="366"/>
      <c r="X99" s="359"/>
      <c r="Y99" s="366"/>
      <c r="Z99" s="254"/>
      <c r="AA99" s="353">
        <f t="shared" ref="AA99:AA101" si="5">(U99*3+W99*2+Y99)/6</f>
        <v>0</v>
      </c>
      <c r="AB99" s="354"/>
      <c r="AC99" s="355"/>
      <c r="AD99" s="334"/>
    </row>
    <row r="100" spans="1:31" ht="15.75" hidden="1" customHeight="1" outlineLevel="1" x14ac:dyDescent="0.25">
      <c r="B100" s="37" t="s">
        <v>28</v>
      </c>
      <c r="C100" s="252"/>
      <c r="D100" s="359"/>
      <c r="E100" s="366"/>
      <c r="F100" s="359"/>
      <c r="G100" s="366"/>
      <c r="H100" s="254"/>
      <c r="I100" s="353">
        <f t="shared" si="3"/>
        <v>0</v>
      </c>
      <c r="J100" s="354"/>
      <c r="K100" s="355"/>
      <c r="L100" s="252"/>
      <c r="M100" s="359"/>
      <c r="N100" s="366"/>
      <c r="O100" s="359"/>
      <c r="P100" s="366"/>
      <c r="Q100" s="254"/>
      <c r="R100" s="353">
        <f t="shared" si="4"/>
        <v>0</v>
      </c>
      <c r="S100" s="354"/>
      <c r="T100" s="355"/>
      <c r="U100" s="252"/>
      <c r="V100" s="359"/>
      <c r="W100" s="366"/>
      <c r="X100" s="359"/>
      <c r="Y100" s="366"/>
      <c r="Z100" s="254"/>
      <c r="AA100" s="353">
        <f t="shared" si="5"/>
        <v>0</v>
      </c>
      <c r="AB100" s="354"/>
      <c r="AC100" s="355"/>
      <c r="AD100" s="334"/>
    </row>
    <row r="101" spans="1:31" ht="15.75" hidden="1" customHeight="1" outlineLevel="1" thickBot="1" x14ac:dyDescent="0.3">
      <c r="B101" s="42" t="s">
        <v>27</v>
      </c>
      <c r="C101" s="252"/>
      <c r="D101" s="359"/>
      <c r="E101" s="366"/>
      <c r="F101" s="359"/>
      <c r="G101" s="366"/>
      <c r="H101" s="254"/>
      <c r="I101" s="353">
        <f t="shared" si="3"/>
        <v>0</v>
      </c>
      <c r="J101" s="354"/>
      <c r="K101" s="355"/>
      <c r="L101" s="252"/>
      <c r="M101" s="359"/>
      <c r="N101" s="366"/>
      <c r="O101" s="359"/>
      <c r="P101" s="366"/>
      <c r="Q101" s="254"/>
      <c r="R101" s="353">
        <f t="shared" si="4"/>
        <v>0</v>
      </c>
      <c r="S101" s="354"/>
      <c r="T101" s="355"/>
      <c r="U101" s="252"/>
      <c r="V101" s="359"/>
      <c r="W101" s="366"/>
      <c r="X101" s="359"/>
      <c r="Y101" s="366"/>
      <c r="Z101" s="254"/>
      <c r="AA101" s="353">
        <f t="shared" si="5"/>
        <v>0</v>
      </c>
      <c r="AB101" s="354"/>
      <c r="AC101" s="355"/>
      <c r="AD101" s="335"/>
    </row>
    <row r="102" spans="1:31" ht="15" hidden="1" customHeight="1" outlineLevel="1" x14ac:dyDescent="0.3">
      <c r="A102" s="27"/>
      <c r="B102" s="38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60" t="s">
        <v>142</v>
      </c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361"/>
      <c r="AC102" s="362"/>
      <c r="AD102" s="83">
        <f>+IF(OR(AD84="",AD88="",AD92=""),"0",AD84+AD88+AD92+I98+I99+I100)</f>
        <v>0</v>
      </c>
    </row>
    <row r="103" spans="1:31" ht="15" hidden="1" customHeight="1" outlineLevel="1" x14ac:dyDescent="0.3">
      <c r="B103" s="38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60" t="s">
        <v>143</v>
      </c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361"/>
      <c r="AB103" s="361"/>
      <c r="AC103" s="362"/>
      <c r="AD103" s="84">
        <f>+IF(OR(AD85="",AD89="",AD93=""),"0",AD85+AD89+AD93+R98+R99+R100)</f>
        <v>0</v>
      </c>
    </row>
    <row r="104" spans="1:31" ht="15" hidden="1" customHeight="1" outlineLevel="1" thickBot="1" x14ac:dyDescent="0.35">
      <c r="B104" s="38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60" t="s">
        <v>144</v>
      </c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361"/>
      <c r="AB104" s="361"/>
      <c r="AC104" s="362"/>
      <c r="AD104" s="85">
        <f>+IF(OR(AD86="",AD90="",AD94=""),"0",AD86+AD90+AD94+AA98+AA99+AA100)</f>
        <v>0</v>
      </c>
    </row>
    <row r="105" spans="1:31" ht="15.75" hidden="1" customHeight="1" outlineLevel="1" x14ac:dyDescent="0.3">
      <c r="B105" s="38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283" t="s">
        <v>161</v>
      </c>
      <c r="P105" s="284"/>
      <c r="Q105" s="284"/>
      <c r="R105" s="284"/>
      <c r="S105" s="284"/>
      <c r="T105" s="284"/>
      <c r="U105" s="284"/>
      <c r="V105" s="284"/>
      <c r="W105" s="284"/>
      <c r="X105" s="285"/>
      <c r="Y105" s="286"/>
      <c r="Z105" s="287"/>
      <c r="AA105" s="287"/>
      <c r="AB105" s="287"/>
      <c r="AC105" s="288"/>
      <c r="AD105" s="83">
        <f>IF($C$58="",0,IF(Y105="ALTO",Constantes!E20,IF(Y105="MEDIO",Constantes!F20,IF(Y105="BAJO",Constantes!G20,0))))</f>
        <v>0</v>
      </c>
    </row>
    <row r="106" spans="1:31" ht="15.75" hidden="1" customHeight="1" outlineLevel="1" x14ac:dyDescent="0.3">
      <c r="B106" s="38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283" t="s">
        <v>175</v>
      </c>
      <c r="P106" s="284"/>
      <c r="Q106" s="284"/>
      <c r="R106" s="284"/>
      <c r="S106" s="284"/>
      <c r="T106" s="284"/>
      <c r="U106" s="284"/>
      <c r="V106" s="284"/>
      <c r="W106" s="284"/>
      <c r="X106" s="284"/>
      <c r="Y106" s="284"/>
      <c r="Z106" s="284"/>
      <c r="AA106" s="284"/>
      <c r="AB106" s="284"/>
      <c r="AC106" s="285"/>
      <c r="AD106" s="84">
        <f>+IFERROR(IF(C58="",I101+R101+AA101,0),0)</f>
        <v>0</v>
      </c>
    </row>
    <row r="107" spans="1:31" ht="15" hidden="1" customHeight="1" outlineLevel="1" x14ac:dyDescent="0.3">
      <c r="B107" s="38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63" t="s">
        <v>77</v>
      </c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5"/>
      <c r="AD107" s="86">
        <f>IFERROR(AD79+AD102+AD105,0)</f>
        <v>0</v>
      </c>
      <c r="AE107" s="21"/>
    </row>
    <row r="108" spans="1:31" ht="15.75" hidden="1" customHeight="1" outlineLevel="1" x14ac:dyDescent="0.3">
      <c r="B108" s="38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63" t="s">
        <v>78</v>
      </c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64"/>
      <c r="AB108" s="364"/>
      <c r="AC108" s="365"/>
      <c r="AD108" s="87">
        <f>+IFERROR(AD107+AD103,0)</f>
        <v>0</v>
      </c>
      <c r="AE108" s="21"/>
    </row>
    <row r="109" spans="1:31" ht="15" hidden="1" customHeight="1" outlineLevel="1" thickBot="1" x14ac:dyDescent="0.35">
      <c r="B109" s="39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1"/>
      <c r="O109" s="363" t="s">
        <v>79</v>
      </c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5"/>
      <c r="AD109" s="88">
        <f>+IFERROR(AD104+AD108,0)</f>
        <v>0</v>
      </c>
    </row>
    <row r="110" spans="1:31" collapsed="1" x14ac:dyDescent="0.25"/>
    <row r="111" spans="1:31" ht="18" x14ac:dyDescent="0.4">
      <c r="B111" s="53" t="s">
        <v>104</v>
      </c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89"/>
      <c r="P111" s="289"/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  <c r="AC111" s="289"/>
      <c r="AD111" s="289"/>
    </row>
    <row r="112" spans="1:31" ht="12.75" hidden="1" customHeight="1" outlineLevel="1" x14ac:dyDescent="0.25">
      <c r="B112" s="261" t="s">
        <v>0</v>
      </c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3"/>
    </row>
    <row r="113" spans="2:32" ht="27.75" hidden="1" customHeight="1" outlineLevel="1" x14ac:dyDescent="0.25">
      <c r="B113" s="19"/>
      <c r="C113" s="264" t="s">
        <v>1</v>
      </c>
      <c r="D113" s="265"/>
      <c r="E113" s="266"/>
      <c r="F113" s="267" t="s">
        <v>2</v>
      </c>
      <c r="G113" s="268"/>
      <c r="H113" s="269"/>
      <c r="I113" s="267" t="s">
        <v>3</v>
      </c>
      <c r="J113" s="268"/>
      <c r="K113" s="269"/>
      <c r="L113" s="267" t="s">
        <v>4</v>
      </c>
      <c r="M113" s="268"/>
      <c r="N113" s="269"/>
      <c r="O113" s="258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  <c r="AA113" s="259"/>
      <c r="AB113" s="259"/>
      <c r="AC113" s="259"/>
      <c r="AD113" s="260"/>
      <c r="AF113" s="10"/>
    </row>
    <row r="114" spans="2:32" ht="12.75" hidden="1" customHeight="1" outlineLevel="1" x14ac:dyDescent="0.25">
      <c r="B114" s="20" t="s">
        <v>153</v>
      </c>
      <c r="C114" s="252"/>
      <c r="D114" s="253"/>
      <c r="E114" s="254"/>
      <c r="F114" s="252"/>
      <c r="G114" s="253"/>
      <c r="H114" s="254"/>
      <c r="I114" s="252"/>
      <c r="J114" s="253"/>
      <c r="K114" s="254"/>
      <c r="L114" s="290">
        <f>+(C114+3*F114+2*I114)/6</f>
        <v>0</v>
      </c>
      <c r="M114" s="291"/>
      <c r="N114" s="292"/>
      <c r="O114" s="293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5"/>
      <c r="AF114" s="10"/>
    </row>
    <row r="115" spans="2:32" ht="12.75" hidden="1" customHeight="1" outlineLevel="1" x14ac:dyDescent="0.25">
      <c r="B115" s="20" t="s">
        <v>68</v>
      </c>
      <c r="C115" s="252"/>
      <c r="D115" s="253"/>
      <c r="E115" s="254"/>
      <c r="F115" s="252"/>
      <c r="G115" s="253"/>
      <c r="H115" s="254"/>
      <c r="I115" s="252"/>
      <c r="J115" s="253"/>
      <c r="K115" s="254"/>
      <c r="L115" s="290">
        <f>+(C115+3*F115+2*I115)/6</f>
        <v>0</v>
      </c>
      <c r="M115" s="291"/>
      <c r="N115" s="292"/>
      <c r="O115" s="296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297"/>
      <c r="AA115" s="297"/>
      <c r="AB115" s="297"/>
      <c r="AC115" s="297"/>
      <c r="AD115" s="298"/>
      <c r="AF115" s="10"/>
    </row>
    <row r="116" spans="2:32" ht="12.75" hidden="1" customHeight="1" outlineLevel="1" x14ac:dyDescent="0.25">
      <c r="B116" s="302" t="s">
        <v>5</v>
      </c>
      <c r="C116" s="303"/>
      <c r="D116" s="303"/>
      <c r="E116" s="303"/>
      <c r="F116" s="303"/>
      <c r="G116" s="303"/>
      <c r="H116" s="303"/>
      <c r="I116" s="303"/>
      <c r="J116" s="303"/>
      <c r="K116" s="304"/>
      <c r="L116" s="255">
        <f>+SUM(L114:N115)</f>
        <v>0</v>
      </c>
      <c r="M116" s="256"/>
      <c r="N116" s="257"/>
      <c r="O116" s="299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1"/>
      <c r="AF116" s="10"/>
    </row>
    <row r="117" spans="2:32" ht="12.75" hidden="1" customHeight="1" outlineLevel="1" x14ac:dyDescent="0.25">
      <c r="B117" s="261" t="s">
        <v>6</v>
      </c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3"/>
      <c r="AF117" s="10"/>
    </row>
    <row r="118" spans="2:32" ht="12.75" hidden="1" customHeight="1" outlineLevel="1" x14ac:dyDescent="0.25">
      <c r="B118" s="19"/>
      <c r="C118" s="264" t="s">
        <v>1</v>
      </c>
      <c r="D118" s="265"/>
      <c r="E118" s="266"/>
      <c r="F118" s="267" t="s">
        <v>2</v>
      </c>
      <c r="G118" s="268"/>
      <c r="H118" s="269"/>
      <c r="I118" s="267" t="s">
        <v>3</v>
      </c>
      <c r="J118" s="268"/>
      <c r="K118" s="269"/>
      <c r="L118" s="267" t="s">
        <v>4</v>
      </c>
      <c r="M118" s="268"/>
      <c r="N118" s="269"/>
      <c r="O118" s="258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259"/>
      <c r="AB118" s="259"/>
      <c r="AC118" s="259"/>
      <c r="AD118" s="260"/>
      <c r="AF118" s="10"/>
    </row>
    <row r="119" spans="2:32" ht="15" hidden="1" customHeight="1" outlineLevel="1" x14ac:dyDescent="0.25">
      <c r="B119" s="20" t="s">
        <v>7</v>
      </c>
      <c r="C119" s="252"/>
      <c r="D119" s="253"/>
      <c r="E119" s="254"/>
      <c r="F119" s="252"/>
      <c r="G119" s="253"/>
      <c r="H119" s="254"/>
      <c r="I119" s="252"/>
      <c r="J119" s="253"/>
      <c r="K119" s="254"/>
      <c r="L119" s="255">
        <f>+(C119+3*F119+2*I119)/6</f>
        <v>0</v>
      </c>
      <c r="M119" s="256"/>
      <c r="N119" s="257"/>
      <c r="O119" s="258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  <c r="AA119" s="259"/>
      <c r="AB119" s="259"/>
      <c r="AC119" s="259"/>
      <c r="AD119" s="260"/>
      <c r="AF119" s="10"/>
    </row>
    <row r="120" spans="2:32" ht="12.75" hidden="1" customHeight="1" outlineLevel="1" x14ac:dyDescent="0.3">
      <c r="B120" s="351" t="s">
        <v>69</v>
      </c>
      <c r="C120" s="348" t="s">
        <v>8</v>
      </c>
      <c r="D120" s="349"/>
      <c r="E120" s="350"/>
      <c r="F120" s="348" t="s">
        <v>9</v>
      </c>
      <c r="G120" s="349"/>
      <c r="H120" s="350"/>
      <c r="I120" s="348" t="s">
        <v>10</v>
      </c>
      <c r="J120" s="349"/>
      <c r="K120" s="350"/>
      <c r="L120" s="348" t="s">
        <v>11</v>
      </c>
      <c r="M120" s="349"/>
      <c r="N120" s="350"/>
      <c r="O120" s="348" t="s">
        <v>12</v>
      </c>
      <c r="P120" s="349"/>
      <c r="Q120" s="350"/>
      <c r="R120" s="348" t="s">
        <v>13</v>
      </c>
      <c r="S120" s="349"/>
      <c r="T120" s="350"/>
      <c r="U120" s="348" t="s">
        <v>14</v>
      </c>
      <c r="V120" s="349"/>
      <c r="W120" s="350"/>
      <c r="X120" s="348" t="s">
        <v>15</v>
      </c>
      <c r="Y120" s="349"/>
      <c r="Z120" s="350"/>
      <c r="AA120" s="348" t="s">
        <v>82</v>
      </c>
      <c r="AB120" s="349"/>
      <c r="AC120" s="350"/>
      <c r="AD120" s="247" t="s">
        <v>16</v>
      </c>
      <c r="AE120" s="21"/>
      <c r="AF120" s="10"/>
    </row>
    <row r="121" spans="2:32" ht="12.75" hidden="1" customHeight="1" outlineLevel="1" x14ac:dyDescent="0.25">
      <c r="B121" s="352"/>
      <c r="C121" s="70" t="s">
        <v>17</v>
      </c>
      <c r="D121" s="70" t="s">
        <v>18</v>
      </c>
      <c r="E121" s="70" t="s">
        <v>19</v>
      </c>
      <c r="F121" s="70" t="s">
        <v>17</v>
      </c>
      <c r="G121" s="70" t="s">
        <v>18</v>
      </c>
      <c r="H121" s="70" t="s">
        <v>19</v>
      </c>
      <c r="I121" s="70" t="s">
        <v>17</v>
      </c>
      <c r="J121" s="70" t="s">
        <v>18</v>
      </c>
      <c r="K121" s="70" t="s">
        <v>19</v>
      </c>
      <c r="L121" s="70" t="s">
        <v>17</v>
      </c>
      <c r="M121" s="70" t="s">
        <v>18</v>
      </c>
      <c r="N121" s="70" t="s">
        <v>19</v>
      </c>
      <c r="O121" s="70" t="s">
        <v>17</v>
      </c>
      <c r="P121" s="70" t="s">
        <v>18</v>
      </c>
      <c r="Q121" s="70" t="s">
        <v>19</v>
      </c>
      <c r="R121" s="70" t="s">
        <v>17</v>
      </c>
      <c r="S121" s="70" t="s">
        <v>18</v>
      </c>
      <c r="T121" s="70" t="s">
        <v>19</v>
      </c>
      <c r="U121" s="70" t="s">
        <v>17</v>
      </c>
      <c r="V121" s="70" t="s">
        <v>18</v>
      </c>
      <c r="W121" s="70" t="s">
        <v>19</v>
      </c>
      <c r="X121" s="70" t="s">
        <v>17</v>
      </c>
      <c r="Y121" s="70" t="s">
        <v>18</v>
      </c>
      <c r="Z121" s="70" t="s">
        <v>19</v>
      </c>
      <c r="AA121" s="70" t="s">
        <v>17</v>
      </c>
      <c r="AB121" s="70" t="s">
        <v>18</v>
      </c>
      <c r="AC121" s="70" t="s">
        <v>19</v>
      </c>
      <c r="AD121" s="248"/>
      <c r="AF121" s="10"/>
    </row>
    <row r="122" spans="2:32" ht="12.75" hidden="1" customHeight="1" outlineLevel="1" x14ac:dyDescent="0.25">
      <c r="B122" s="249" t="s">
        <v>70</v>
      </c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1"/>
      <c r="AD122" s="31">
        <f>+SUM(AD123:AD124)</f>
        <v>0</v>
      </c>
      <c r="AF122" s="48"/>
    </row>
    <row r="123" spans="2:32" hidden="1" outlineLevel="1" x14ac:dyDescent="0.25">
      <c r="B123" s="22" t="s">
        <v>20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4"/>
      <c r="P123" s="24"/>
      <c r="Q123" s="24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81">
        <f>+IF($C$111="",0,+SUMPRODUCT(C123:AC123,Constantes!$E$25:$AE$25))</f>
        <v>0</v>
      </c>
      <c r="AF123" s="48"/>
    </row>
    <row r="124" spans="2:32" hidden="1" outlineLevel="1" x14ac:dyDescent="0.25">
      <c r="B124" s="22" t="s">
        <v>21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4"/>
      <c r="P124" s="24"/>
      <c r="Q124" s="24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81">
        <f>+IF($C$111="",0,+SUMPRODUCT(C124:AC124,Constantes!$E$26:$AE$26))</f>
        <v>0</v>
      </c>
      <c r="AF124" s="48"/>
    </row>
    <row r="125" spans="2:32" ht="12.75" hidden="1" customHeight="1" outlineLevel="1" x14ac:dyDescent="0.25">
      <c r="B125" s="249" t="s">
        <v>71</v>
      </c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  <c r="AA125" s="250"/>
      <c r="AB125" s="250"/>
      <c r="AC125" s="251"/>
      <c r="AD125" s="31">
        <f>+SUM(AD126:AD127)</f>
        <v>0</v>
      </c>
    </row>
    <row r="126" spans="2:32" hidden="1" outlineLevel="1" x14ac:dyDescent="0.25">
      <c r="B126" s="22" t="s">
        <v>20</v>
      </c>
      <c r="C126" s="25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4"/>
      <c r="P126" s="24"/>
      <c r="Q126" s="24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81">
        <f>+IF($C$111="",0,+SUMPRODUCT(C126:AC126,Constantes!$E$25:$AE$25))</f>
        <v>0</v>
      </c>
    </row>
    <row r="127" spans="2:32" hidden="1" outlineLevel="1" x14ac:dyDescent="0.25">
      <c r="B127" s="22" t="s">
        <v>21</v>
      </c>
      <c r="C127" s="25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4"/>
      <c r="P127" s="24"/>
      <c r="Q127" s="24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81">
        <f>+IF($C$111="",0,+SUMPRODUCT(C127:AC127,Constantes!$E$26:$AE$26))</f>
        <v>0</v>
      </c>
    </row>
    <row r="128" spans="2:32" ht="12.75" hidden="1" customHeight="1" outlineLevel="1" x14ac:dyDescent="0.25">
      <c r="B128" s="249" t="s">
        <v>72</v>
      </c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1"/>
      <c r="AD128" s="31">
        <f>+SUM(AD129:AD130)</f>
        <v>0</v>
      </c>
    </row>
    <row r="129" spans="2:43" hidden="1" outlineLevel="1" x14ac:dyDescent="0.25">
      <c r="B129" s="22" t="s">
        <v>20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4"/>
      <c r="P129" s="24"/>
      <c r="Q129" s="24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81">
        <f>+IF($C$111="",0,+SUMPRODUCT(C129:AC129,Constantes!$E$25:$AE$25))</f>
        <v>0</v>
      </c>
    </row>
    <row r="130" spans="2:43" hidden="1" outlineLevel="1" x14ac:dyDescent="0.25">
      <c r="B130" s="22" t="s">
        <v>21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4"/>
      <c r="P130" s="24"/>
      <c r="Q130" s="24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81">
        <f>+IF($C$111="",0,+SUMPRODUCT(C130:AC130,Constantes!$E$26:$AE$26))</f>
        <v>0</v>
      </c>
    </row>
    <row r="131" spans="2:43" ht="12.75" hidden="1" customHeight="1" outlineLevel="1" x14ac:dyDescent="0.25">
      <c r="B131" s="302" t="s">
        <v>22</v>
      </c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03"/>
      <c r="V131" s="303"/>
      <c r="W131" s="303"/>
      <c r="X131" s="303"/>
      <c r="Y131" s="303"/>
      <c r="Z131" s="304"/>
      <c r="AA131" s="71"/>
      <c r="AB131" s="71"/>
      <c r="AC131" s="71"/>
      <c r="AD131" s="82">
        <f>+L119+AD122+AD125+AD128</f>
        <v>0</v>
      </c>
    </row>
    <row r="132" spans="2:43" ht="12.75" hidden="1" customHeight="1" outlineLevel="1" x14ac:dyDescent="0.25">
      <c r="B132" s="345" t="s">
        <v>151</v>
      </c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46"/>
      <c r="AB132" s="346"/>
      <c r="AC132" s="347"/>
      <c r="AD132" s="82">
        <f>L116+AD131</f>
        <v>0</v>
      </c>
    </row>
    <row r="133" spans="2:43" ht="12.75" hidden="1" customHeight="1" outlineLevel="1" x14ac:dyDescent="0.25">
      <c r="B133" s="261" t="s">
        <v>23</v>
      </c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3"/>
    </row>
    <row r="134" spans="2:43" ht="12.75" hidden="1" customHeight="1" outlineLevel="1" x14ac:dyDescent="0.25">
      <c r="B134" s="351" t="s">
        <v>69</v>
      </c>
      <c r="C134" s="348" t="s">
        <v>8</v>
      </c>
      <c r="D134" s="349"/>
      <c r="E134" s="350"/>
      <c r="F134" s="348" t="s">
        <v>9</v>
      </c>
      <c r="G134" s="349"/>
      <c r="H134" s="350"/>
      <c r="I134" s="348" t="s">
        <v>10</v>
      </c>
      <c r="J134" s="349"/>
      <c r="K134" s="350"/>
      <c r="L134" s="348" t="s">
        <v>11</v>
      </c>
      <c r="M134" s="349"/>
      <c r="N134" s="350"/>
      <c r="O134" s="348" t="s">
        <v>12</v>
      </c>
      <c r="P134" s="349"/>
      <c r="Q134" s="350"/>
      <c r="R134" s="348" t="s">
        <v>13</v>
      </c>
      <c r="S134" s="349"/>
      <c r="T134" s="350"/>
      <c r="U134" s="348" t="s">
        <v>14</v>
      </c>
      <c r="V134" s="349"/>
      <c r="W134" s="350"/>
      <c r="X134" s="348" t="s">
        <v>15</v>
      </c>
      <c r="Y134" s="349"/>
      <c r="Z134" s="350"/>
      <c r="AA134" s="348" t="s">
        <v>82</v>
      </c>
      <c r="AB134" s="349"/>
      <c r="AC134" s="350"/>
      <c r="AD134" s="247" t="s">
        <v>16</v>
      </c>
      <c r="AO134" s="49"/>
      <c r="AP134" s="49"/>
      <c r="AQ134" s="49"/>
    </row>
    <row r="135" spans="2:43" ht="15" hidden="1" customHeight="1" outlineLevel="1" x14ac:dyDescent="0.35">
      <c r="B135" s="352"/>
      <c r="C135" s="70" t="s">
        <v>17</v>
      </c>
      <c r="D135" s="70" t="s">
        <v>18</v>
      </c>
      <c r="E135" s="70" t="s">
        <v>19</v>
      </c>
      <c r="F135" s="70" t="s">
        <v>17</v>
      </c>
      <c r="G135" s="70" t="s">
        <v>18</v>
      </c>
      <c r="H135" s="70" t="s">
        <v>19</v>
      </c>
      <c r="I135" s="70" t="s">
        <v>17</v>
      </c>
      <c r="J135" s="70" t="s">
        <v>18</v>
      </c>
      <c r="K135" s="70" t="s">
        <v>19</v>
      </c>
      <c r="L135" s="70" t="s">
        <v>17</v>
      </c>
      <c r="M135" s="70" t="s">
        <v>18</v>
      </c>
      <c r="N135" s="70" t="s">
        <v>19</v>
      </c>
      <c r="O135" s="70" t="s">
        <v>17</v>
      </c>
      <c r="P135" s="70" t="s">
        <v>18</v>
      </c>
      <c r="Q135" s="70" t="s">
        <v>19</v>
      </c>
      <c r="R135" s="70" t="s">
        <v>17</v>
      </c>
      <c r="S135" s="70" t="s">
        <v>18</v>
      </c>
      <c r="T135" s="70" t="s">
        <v>19</v>
      </c>
      <c r="U135" s="70" t="s">
        <v>17</v>
      </c>
      <c r="V135" s="70" t="s">
        <v>18</v>
      </c>
      <c r="W135" s="70" t="s">
        <v>19</v>
      </c>
      <c r="X135" s="70" t="s">
        <v>17</v>
      </c>
      <c r="Y135" s="70" t="s">
        <v>18</v>
      </c>
      <c r="Z135" s="70" t="s">
        <v>19</v>
      </c>
      <c r="AA135" s="70" t="s">
        <v>17</v>
      </c>
      <c r="AB135" s="70" t="s">
        <v>18</v>
      </c>
      <c r="AC135" s="70" t="s">
        <v>19</v>
      </c>
      <c r="AD135" s="248"/>
      <c r="AG135"/>
      <c r="AH135"/>
      <c r="AI135"/>
      <c r="AJ135"/>
      <c r="AK135" s="10"/>
      <c r="AL135" s="10"/>
      <c r="AM135"/>
      <c r="AN135"/>
      <c r="AO135" s="50"/>
      <c r="AP135" s="48"/>
      <c r="AQ135" s="48"/>
    </row>
    <row r="136" spans="2:43" ht="15" hidden="1" customHeight="1" outlineLevel="1" x14ac:dyDescent="0.25">
      <c r="B136" s="249" t="s">
        <v>74</v>
      </c>
      <c r="C136" s="250"/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1"/>
      <c r="AD136" s="31">
        <f>+SUM(AD137:AD139)</f>
        <v>0</v>
      </c>
    </row>
    <row r="137" spans="2:43" hidden="1" outlineLevel="1" x14ac:dyDescent="0.25">
      <c r="B137" s="64" t="s">
        <v>24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4"/>
      <c r="P137" s="24"/>
      <c r="Q137" s="24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81">
        <f>+IF($C$111="",0,+SUMPRODUCT(C137:AC137,Constantes!$E$27:$AE$27))</f>
        <v>0</v>
      </c>
    </row>
    <row r="138" spans="2:43" ht="20.5" hidden="1" outlineLevel="1" x14ac:dyDescent="0.25">
      <c r="B138" s="65" t="s">
        <v>66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4"/>
      <c r="P138" s="24"/>
      <c r="Q138" s="24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81">
        <f>+IF($C$111="",0,+SUMPRODUCT(C138:AC138,Constantes!$E$27:$AE$27))</f>
        <v>0</v>
      </c>
    </row>
    <row r="139" spans="2:43" ht="20.5" hidden="1" outlineLevel="1" x14ac:dyDescent="0.25">
      <c r="B139" s="66" t="s">
        <v>67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4"/>
      <c r="P139" s="24"/>
      <c r="Q139" s="24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81">
        <f>+IF($C$111="",0,+SUMPRODUCT(C139:AC139,Constantes!$E$27:$AE$27))</f>
        <v>0</v>
      </c>
    </row>
    <row r="140" spans="2:43" ht="15" hidden="1" customHeight="1" outlineLevel="1" x14ac:dyDescent="0.25">
      <c r="B140" s="249" t="s">
        <v>75</v>
      </c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1"/>
      <c r="AD140" s="31">
        <f>+SUM(AD141:AD143)</f>
        <v>0</v>
      </c>
    </row>
    <row r="141" spans="2:43" hidden="1" outlineLevel="1" x14ac:dyDescent="0.25">
      <c r="B141" s="64" t="s">
        <v>24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4"/>
      <c r="P141" s="24"/>
      <c r="Q141" s="24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81">
        <f>+IF($C$111="",0,+SUMPRODUCT(C141:AC141,Constantes!$E$27:$AE$27))</f>
        <v>0</v>
      </c>
    </row>
    <row r="142" spans="2:43" ht="20.5" hidden="1" outlineLevel="1" x14ac:dyDescent="0.25">
      <c r="B142" s="65" t="s">
        <v>66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4"/>
      <c r="P142" s="24"/>
      <c r="Q142" s="24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81">
        <f>+IF($C$111="",0,+SUMPRODUCT(C142:AC142,Constantes!$E$27:$AE$27))</f>
        <v>0</v>
      </c>
    </row>
    <row r="143" spans="2:43" ht="20.5" hidden="1" outlineLevel="1" x14ac:dyDescent="0.25">
      <c r="B143" s="66" t="s">
        <v>67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4"/>
      <c r="P143" s="24"/>
      <c r="Q143" s="24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81">
        <f>+IF($C$111="",0,+SUMPRODUCT(C143:AC143,Constantes!$E$27:$AE$27))</f>
        <v>0</v>
      </c>
    </row>
    <row r="144" spans="2:43" ht="15" hidden="1" customHeight="1" outlineLevel="1" x14ac:dyDescent="0.25">
      <c r="B144" s="249" t="s">
        <v>76</v>
      </c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  <c r="AA144" s="250"/>
      <c r="AB144" s="250"/>
      <c r="AC144" s="251"/>
      <c r="AD144" s="31">
        <f>+SUM(AD145:AD147)</f>
        <v>0</v>
      </c>
    </row>
    <row r="145" spans="1:31" hidden="1" outlineLevel="1" x14ac:dyDescent="0.25">
      <c r="B145" s="64" t="s">
        <v>24</v>
      </c>
      <c r="C145" s="2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4"/>
      <c r="P145" s="24"/>
      <c r="Q145" s="24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81">
        <f>+IF($C$111="",0,+SUMPRODUCT(C145:AC145,Constantes!$E$27:$AE$27))</f>
        <v>0</v>
      </c>
    </row>
    <row r="146" spans="1:31" ht="20.5" hidden="1" outlineLevel="1" x14ac:dyDescent="0.25">
      <c r="B146" s="65" t="s">
        <v>66</v>
      </c>
      <c r="C146" s="2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4"/>
      <c r="P146" s="24"/>
      <c r="Q146" s="24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81">
        <f>+IF($C$111="",0,+SUMPRODUCT(C146:AC146,Constantes!$E$27:$AE$27))</f>
        <v>0</v>
      </c>
    </row>
    <row r="147" spans="1:31" ht="20.5" hidden="1" outlineLevel="1" x14ac:dyDescent="0.25">
      <c r="B147" s="67" t="s">
        <v>67</v>
      </c>
      <c r="C147" s="34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6"/>
      <c r="P147" s="36"/>
      <c r="Q147" s="36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81">
        <f>+IF($C$111="",0,+SUMPRODUCT(C147:AC147,Constantes!$E$27:$AE$27))</f>
        <v>0</v>
      </c>
    </row>
    <row r="148" spans="1:31" ht="15" hidden="1" customHeight="1" outlineLevel="1" x14ac:dyDescent="0.25">
      <c r="B148" s="378" t="s">
        <v>152</v>
      </c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  <c r="Y148" s="379"/>
      <c r="Z148" s="379"/>
      <c r="AA148" s="379"/>
      <c r="AB148" s="379"/>
      <c r="AC148" s="380"/>
      <c r="AD148" s="333"/>
    </row>
    <row r="149" spans="1:31" ht="12.75" hidden="1" customHeight="1" outlineLevel="1" x14ac:dyDescent="0.25">
      <c r="B149" s="372" t="s">
        <v>145</v>
      </c>
      <c r="C149" s="374" t="s">
        <v>146</v>
      </c>
      <c r="D149" s="375"/>
      <c r="E149" s="375"/>
      <c r="F149" s="375"/>
      <c r="G149" s="375"/>
      <c r="H149" s="375"/>
      <c r="I149" s="375"/>
      <c r="J149" s="375"/>
      <c r="K149" s="376"/>
      <c r="L149" s="374" t="s">
        <v>149</v>
      </c>
      <c r="M149" s="375"/>
      <c r="N149" s="375"/>
      <c r="O149" s="375"/>
      <c r="P149" s="375"/>
      <c r="Q149" s="375"/>
      <c r="R149" s="375"/>
      <c r="S149" s="375"/>
      <c r="T149" s="376"/>
      <c r="U149" s="374" t="s">
        <v>150</v>
      </c>
      <c r="V149" s="375"/>
      <c r="W149" s="375"/>
      <c r="X149" s="375"/>
      <c r="Y149" s="375"/>
      <c r="Z149" s="375"/>
      <c r="AA149" s="375"/>
      <c r="AB149" s="375"/>
      <c r="AC149" s="377"/>
      <c r="AD149" s="334"/>
    </row>
    <row r="150" spans="1:31" ht="12.75" hidden="1" customHeight="1" outlineLevel="1" x14ac:dyDescent="0.25">
      <c r="B150" s="373"/>
      <c r="C150" s="369" t="s">
        <v>1</v>
      </c>
      <c r="D150" s="370"/>
      <c r="E150" s="311" t="s">
        <v>147</v>
      </c>
      <c r="F150" s="313"/>
      <c r="G150" s="367" t="s">
        <v>148</v>
      </c>
      <c r="H150" s="368"/>
      <c r="I150" s="311" t="s">
        <v>16</v>
      </c>
      <c r="J150" s="312"/>
      <c r="K150" s="313"/>
      <c r="L150" s="371" t="s">
        <v>1</v>
      </c>
      <c r="M150" s="370"/>
      <c r="N150" s="311" t="s">
        <v>147</v>
      </c>
      <c r="O150" s="313"/>
      <c r="P150" s="367" t="s">
        <v>148</v>
      </c>
      <c r="Q150" s="368"/>
      <c r="R150" s="311" t="s">
        <v>16</v>
      </c>
      <c r="S150" s="312"/>
      <c r="T150" s="313"/>
      <c r="U150" s="371" t="s">
        <v>1</v>
      </c>
      <c r="V150" s="370"/>
      <c r="W150" s="311" t="s">
        <v>147</v>
      </c>
      <c r="X150" s="313"/>
      <c r="Y150" s="367" t="s">
        <v>148</v>
      </c>
      <c r="Z150" s="368"/>
      <c r="AA150" s="311" t="s">
        <v>16</v>
      </c>
      <c r="AB150" s="312"/>
      <c r="AC150" s="313"/>
      <c r="AD150" s="334"/>
    </row>
    <row r="151" spans="1:31" ht="15" hidden="1" customHeight="1" outlineLevel="1" x14ac:dyDescent="0.25">
      <c r="B151" s="37" t="s">
        <v>25</v>
      </c>
      <c r="C151" s="243"/>
      <c r="D151" s="244"/>
      <c r="E151" s="245"/>
      <c r="F151" s="244"/>
      <c r="G151" s="245"/>
      <c r="H151" s="246"/>
      <c r="I151" s="356">
        <f>(C151*3+E151*2+G151)/6</f>
        <v>0</v>
      </c>
      <c r="J151" s="357"/>
      <c r="K151" s="358"/>
      <c r="L151" s="243"/>
      <c r="M151" s="244"/>
      <c r="N151" s="245"/>
      <c r="O151" s="244"/>
      <c r="P151" s="245"/>
      <c r="Q151" s="246"/>
      <c r="R151" s="356">
        <f>(L151*3+N151*2+P151)/6</f>
        <v>0</v>
      </c>
      <c r="S151" s="357"/>
      <c r="T151" s="358"/>
      <c r="U151" s="243"/>
      <c r="V151" s="244"/>
      <c r="W151" s="245"/>
      <c r="X151" s="244"/>
      <c r="Y151" s="245"/>
      <c r="Z151" s="246"/>
      <c r="AA151" s="356">
        <f>(U151*3+W151*2+Y151)/6</f>
        <v>0</v>
      </c>
      <c r="AB151" s="357"/>
      <c r="AC151" s="358"/>
      <c r="AD151" s="334"/>
    </row>
    <row r="152" spans="1:31" ht="15" hidden="1" customHeight="1" outlineLevel="1" x14ac:dyDescent="0.25">
      <c r="B152" s="37" t="s">
        <v>26</v>
      </c>
      <c r="C152" s="252"/>
      <c r="D152" s="359"/>
      <c r="E152" s="366"/>
      <c r="F152" s="359"/>
      <c r="G152" s="366"/>
      <c r="H152" s="254"/>
      <c r="I152" s="353">
        <f t="shared" ref="I152:I154" si="6">(C152*3+E152*2+G152)/6</f>
        <v>0</v>
      </c>
      <c r="J152" s="354"/>
      <c r="K152" s="355"/>
      <c r="L152" s="252"/>
      <c r="M152" s="359"/>
      <c r="N152" s="366"/>
      <c r="O152" s="359"/>
      <c r="P152" s="366"/>
      <c r="Q152" s="254"/>
      <c r="R152" s="353">
        <f t="shared" ref="R152:R154" si="7">(L152*3+N152*2+P152)/6</f>
        <v>0</v>
      </c>
      <c r="S152" s="354"/>
      <c r="T152" s="355"/>
      <c r="U152" s="252"/>
      <c r="V152" s="359"/>
      <c r="W152" s="366"/>
      <c r="X152" s="359"/>
      <c r="Y152" s="366"/>
      <c r="Z152" s="254"/>
      <c r="AA152" s="353">
        <f t="shared" ref="AA152:AA154" si="8">(U152*3+W152*2+Y152)/6</f>
        <v>0</v>
      </c>
      <c r="AB152" s="354"/>
      <c r="AC152" s="355"/>
      <c r="AD152" s="334"/>
    </row>
    <row r="153" spans="1:31" ht="15.75" hidden="1" customHeight="1" outlineLevel="1" x14ac:dyDescent="0.25">
      <c r="B153" s="37" t="s">
        <v>28</v>
      </c>
      <c r="C153" s="252"/>
      <c r="D153" s="359"/>
      <c r="E153" s="366"/>
      <c r="F153" s="359"/>
      <c r="G153" s="366"/>
      <c r="H153" s="254"/>
      <c r="I153" s="353">
        <f t="shared" si="6"/>
        <v>0</v>
      </c>
      <c r="J153" s="354"/>
      <c r="K153" s="355"/>
      <c r="L153" s="252"/>
      <c r="M153" s="359"/>
      <c r="N153" s="366"/>
      <c r="O153" s="359"/>
      <c r="P153" s="366"/>
      <c r="Q153" s="254"/>
      <c r="R153" s="353">
        <f t="shared" si="7"/>
        <v>0</v>
      </c>
      <c r="S153" s="354"/>
      <c r="T153" s="355"/>
      <c r="U153" s="252"/>
      <c r="V153" s="359"/>
      <c r="W153" s="366"/>
      <c r="X153" s="359"/>
      <c r="Y153" s="366"/>
      <c r="Z153" s="254"/>
      <c r="AA153" s="353">
        <f t="shared" si="8"/>
        <v>0</v>
      </c>
      <c r="AB153" s="354"/>
      <c r="AC153" s="355"/>
      <c r="AD153" s="334"/>
    </row>
    <row r="154" spans="1:31" ht="15.75" hidden="1" customHeight="1" outlineLevel="1" thickBot="1" x14ac:dyDescent="0.3">
      <c r="B154" s="42" t="s">
        <v>27</v>
      </c>
      <c r="C154" s="252"/>
      <c r="D154" s="359"/>
      <c r="E154" s="366"/>
      <c r="F154" s="359"/>
      <c r="G154" s="366"/>
      <c r="H154" s="254"/>
      <c r="I154" s="353">
        <f t="shared" si="6"/>
        <v>0</v>
      </c>
      <c r="J154" s="354"/>
      <c r="K154" s="355"/>
      <c r="L154" s="252"/>
      <c r="M154" s="359"/>
      <c r="N154" s="366"/>
      <c r="O154" s="359"/>
      <c r="P154" s="366"/>
      <c r="Q154" s="254"/>
      <c r="R154" s="353">
        <f t="shared" si="7"/>
        <v>0</v>
      </c>
      <c r="S154" s="354"/>
      <c r="T154" s="355"/>
      <c r="U154" s="252"/>
      <c r="V154" s="359"/>
      <c r="W154" s="366"/>
      <c r="X154" s="359"/>
      <c r="Y154" s="366"/>
      <c r="Z154" s="254"/>
      <c r="AA154" s="353">
        <f t="shared" si="8"/>
        <v>0</v>
      </c>
      <c r="AB154" s="354"/>
      <c r="AC154" s="355"/>
      <c r="AD154" s="335"/>
    </row>
    <row r="155" spans="1:31" ht="15" hidden="1" customHeight="1" outlineLevel="1" x14ac:dyDescent="0.3">
      <c r="A155" s="27"/>
      <c r="B155" s="38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3"/>
      <c r="O155" s="360" t="s">
        <v>142</v>
      </c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361"/>
      <c r="AB155" s="361"/>
      <c r="AC155" s="362"/>
      <c r="AD155" s="83">
        <f>+IF(OR(AD137="",AD141="",AD145=""),"0",AD137+AD141+AD145+I151+I152+I153)</f>
        <v>0</v>
      </c>
    </row>
    <row r="156" spans="1:31" ht="15" hidden="1" customHeight="1" outlineLevel="1" x14ac:dyDescent="0.3">
      <c r="B156" s="38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3"/>
      <c r="O156" s="360" t="s">
        <v>143</v>
      </c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361"/>
      <c r="AB156" s="361"/>
      <c r="AC156" s="362"/>
      <c r="AD156" s="84">
        <f>+IF(OR(AD138="",AD142="",AD146=""),"0",AD138+AD142+AD146+R151+R153+R152)</f>
        <v>0</v>
      </c>
    </row>
    <row r="157" spans="1:31" ht="15" hidden="1" customHeight="1" outlineLevel="1" thickBot="1" x14ac:dyDescent="0.35">
      <c r="B157" s="38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3"/>
      <c r="O157" s="360" t="s">
        <v>144</v>
      </c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361"/>
      <c r="AB157" s="361"/>
      <c r="AC157" s="362"/>
      <c r="AD157" s="85">
        <f>+IF(OR(AD139="",AD143="",AD147=""),"0",AD139+AD143+AD147+AA151+AA152+AA153)</f>
        <v>0</v>
      </c>
    </row>
    <row r="158" spans="1:31" ht="15.75" hidden="1" customHeight="1" outlineLevel="1" x14ac:dyDescent="0.3">
      <c r="B158" s="38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3"/>
      <c r="O158" s="283" t="s">
        <v>161</v>
      </c>
      <c r="P158" s="284"/>
      <c r="Q158" s="284"/>
      <c r="R158" s="284"/>
      <c r="S158" s="284"/>
      <c r="T158" s="284"/>
      <c r="U158" s="284"/>
      <c r="V158" s="284"/>
      <c r="W158" s="284"/>
      <c r="X158" s="285"/>
      <c r="Y158" s="286"/>
      <c r="Z158" s="287"/>
      <c r="AA158" s="287"/>
      <c r="AB158" s="287"/>
      <c r="AC158" s="288"/>
      <c r="AD158" s="83">
        <f>IF($C$111="",0,IF(Y158="ALTO",Constantes!E28,IF(Y158="MEDIO",Constantes!F28,IF(Y158="BAJO",Constantes!G28,0))))</f>
        <v>0</v>
      </c>
      <c r="AE158" s="21"/>
    </row>
    <row r="159" spans="1:31" ht="15.75" hidden="1" customHeight="1" outlineLevel="1" x14ac:dyDescent="0.3">
      <c r="B159" s="38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3"/>
      <c r="O159" s="283" t="s">
        <v>175</v>
      </c>
      <c r="P159" s="284"/>
      <c r="Q159" s="284"/>
      <c r="R159" s="284"/>
      <c r="S159" s="284"/>
      <c r="T159" s="284"/>
      <c r="U159" s="284"/>
      <c r="V159" s="284"/>
      <c r="W159" s="284"/>
      <c r="X159" s="284"/>
      <c r="Y159" s="284"/>
      <c r="Z159" s="284"/>
      <c r="AA159" s="284"/>
      <c r="AB159" s="284"/>
      <c r="AC159" s="285"/>
      <c r="AD159" s="84">
        <f>+IFERROR(IF(C58="",I154+R154+AA154,0),0)</f>
        <v>0</v>
      </c>
      <c r="AE159" s="21"/>
    </row>
    <row r="160" spans="1:31" ht="15" hidden="1" customHeight="1" outlineLevel="1" x14ac:dyDescent="0.3">
      <c r="B160" s="38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3"/>
      <c r="O160" s="363" t="s">
        <v>77</v>
      </c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64"/>
      <c r="AB160" s="364"/>
      <c r="AC160" s="365"/>
      <c r="AD160" s="86">
        <f>IFERROR(AD132+AD155+AD158,0)</f>
        <v>0</v>
      </c>
      <c r="AE160" s="21"/>
    </row>
    <row r="161" spans="2:32" ht="15.75" hidden="1" customHeight="1" outlineLevel="1" x14ac:dyDescent="0.3">
      <c r="B161" s="38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3"/>
      <c r="O161" s="363" t="s">
        <v>78</v>
      </c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64"/>
      <c r="AB161" s="364"/>
      <c r="AC161" s="365"/>
      <c r="AD161" s="87">
        <f>+IFERROR(AD160+AD156,0)</f>
        <v>0</v>
      </c>
      <c r="AE161" s="21"/>
    </row>
    <row r="162" spans="2:32" ht="15.75" hidden="1" customHeight="1" outlineLevel="1" thickBot="1" x14ac:dyDescent="0.35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1"/>
      <c r="O162" s="363" t="s">
        <v>79</v>
      </c>
      <c r="P162" s="364"/>
      <c r="Q162" s="364"/>
      <c r="R162" s="364"/>
      <c r="S162" s="364"/>
      <c r="T162" s="364"/>
      <c r="U162" s="364"/>
      <c r="V162" s="364"/>
      <c r="W162" s="364"/>
      <c r="X162" s="364"/>
      <c r="Y162" s="364"/>
      <c r="Z162" s="364"/>
      <c r="AA162" s="364"/>
      <c r="AB162" s="364"/>
      <c r="AC162" s="365"/>
      <c r="AD162" s="88">
        <f>+IFERROR(AD157+AD161,0)</f>
        <v>0</v>
      </c>
    </row>
    <row r="163" spans="2:32" collapsed="1" x14ac:dyDescent="0.25"/>
    <row r="164" spans="2:32" ht="18" x14ac:dyDescent="0.4">
      <c r="B164" s="53" t="s">
        <v>105</v>
      </c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  <c r="AC164" s="289"/>
      <c r="AD164" s="289"/>
    </row>
    <row r="165" spans="2:32" ht="12.75" hidden="1" customHeight="1" outlineLevel="1" x14ac:dyDescent="0.25">
      <c r="B165" s="261" t="s">
        <v>0</v>
      </c>
      <c r="C165" s="262"/>
      <c r="D165" s="262"/>
      <c r="E165" s="262"/>
      <c r="F165" s="262"/>
      <c r="G165" s="262"/>
      <c r="H165" s="262"/>
      <c r="I165" s="26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  <c r="AD165" s="263"/>
    </row>
    <row r="166" spans="2:32" ht="27.75" hidden="1" customHeight="1" outlineLevel="1" x14ac:dyDescent="0.25">
      <c r="B166" s="19"/>
      <c r="C166" s="264"/>
      <c r="D166" s="265"/>
      <c r="E166" s="266"/>
      <c r="F166" s="267"/>
      <c r="G166" s="268"/>
      <c r="H166" s="269"/>
      <c r="I166" s="267"/>
      <c r="J166" s="268"/>
      <c r="K166" s="269"/>
      <c r="L166" s="267" t="s">
        <v>4</v>
      </c>
      <c r="M166" s="268"/>
      <c r="N166" s="269"/>
      <c r="O166" s="258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259"/>
      <c r="AB166" s="259"/>
      <c r="AC166" s="259"/>
      <c r="AD166" s="260"/>
      <c r="AF166" s="10"/>
    </row>
    <row r="167" spans="2:32" ht="12.75" hidden="1" customHeight="1" outlineLevel="1" x14ac:dyDescent="0.25">
      <c r="B167" s="20" t="s">
        <v>153</v>
      </c>
      <c r="C167" s="252"/>
      <c r="D167" s="253"/>
      <c r="E167" s="254"/>
      <c r="F167" s="252"/>
      <c r="G167" s="253"/>
      <c r="H167" s="254"/>
      <c r="I167" s="252"/>
      <c r="J167" s="253"/>
      <c r="K167" s="254"/>
      <c r="L167" s="290">
        <f>+(C167+3*F167+2*I167)/6</f>
        <v>0</v>
      </c>
      <c r="M167" s="291"/>
      <c r="N167" s="292"/>
      <c r="O167" s="293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  <c r="AA167" s="294"/>
      <c r="AB167" s="294"/>
      <c r="AC167" s="294"/>
      <c r="AD167" s="295"/>
      <c r="AF167" s="10"/>
    </row>
    <row r="168" spans="2:32" ht="12.75" hidden="1" customHeight="1" outlineLevel="1" x14ac:dyDescent="0.25">
      <c r="B168" s="20" t="s">
        <v>68</v>
      </c>
      <c r="C168" s="252"/>
      <c r="D168" s="253"/>
      <c r="E168" s="254"/>
      <c r="F168" s="252"/>
      <c r="G168" s="253"/>
      <c r="H168" s="254"/>
      <c r="I168" s="252"/>
      <c r="J168" s="253"/>
      <c r="K168" s="254"/>
      <c r="L168" s="290">
        <f>+(C168+3*F168+2*I168)/6</f>
        <v>0</v>
      </c>
      <c r="M168" s="291"/>
      <c r="N168" s="292"/>
      <c r="O168" s="296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97"/>
      <c r="AB168" s="297"/>
      <c r="AC168" s="297"/>
      <c r="AD168" s="298"/>
      <c r="AF168" s="10"/>
    </row>
    <row r="169" spans="2:32" ht="12.75" hidden="1" customHeight="1" outlineLevel="1" x14ac:dyDescent="0.25">
      <c r="B169" s="302" t="s">
        <v>5</v>
      </c>
      <c r="C169" s="303"/>
      <c r="D169" s="303"/>
      <c r="E169" s="303"/>
      <c r="F169" s="303"/>
      <c r="G169" s="303"/>
      <c r="H169" s="303"/>
      <c r="I169" s="303"/>
      <c r="J169" s="303"/>
      <c r="K169" s="304"/>
      <c r="L169" s="255">
        <f>+SUM(L167:N168)</f>
        <v>0</v>
      </c>
      <c r="M169" s="256"/>
      <c r="N169" s="257"/>
      <c r="O169" s="299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1"/>
      <c r="AF169" s="10"/>
    </row>
    <row r="170" spans="2:32" ht="12.75" hidden="1" customHeight="1" outlineLevel="1" x14ac:dyDescent="0.25">
      <c r="B170" s="261" t="s">
        <v>6</v>
      </c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  <c r="AD170" s="263"/>
      <c r="AF170" s="10"/>
    </row>
    <row r="171" spans="2:32" ht="12.75" hidden="1" customHeight="1" outlineLevel="1" x14ac:dyDescent="0.25">
      <c r="B171" s="19"/>
      <c r="C171" s="264" t="s">
        <v>1</v>
      </c>
      <c r="D171" s="265"/>
      <c r="E171" s="266"/>
      <c r="F171" s="267" t="s">
        <v>2</v>
      </c>
      <c r="G171" s="268"/>
      <c r="H171" s="269"/>
      <c r="I171" s="267" t="s">
        <v>3</v>
      </c>
      <c r="J171" s="268"/>
      <c r="K171" s="269"/>
      <c r="L171" s="267" t="s">
        <v>4</v>
      </c>
      <c r="M171" s="268"/>
      <c r="N171" s="269"/>
      <c r="O171" s="258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  <c r="AA171" s="259"/>
      <c r="AB171" s="259"/>
      <c r="AC171" s="259"/>
      <c r="AD171" s="260"/>
      <c r="AF171" s="10"/>
    </row>
    <row r="172" spans="2:32" ht="15" hidden="1" customHeight="1" outlineLevel="1" x14ac:dyDescent="0.25">
      <c r="B172" s="20" t="s">
        <v>7</v>
      </c>
      <c r="C172" s="252"/>
      <c r="D172" s="253"/>
      <c r="E172" s="254"/>
      <c r="F172" s="252"/>
      <c r="G172" s="253"/>
      <c r="H172" s="254"/>
      <c r="I172" s="252"/>
      <c r="J172" s="253"/>
      <c r="K172" s="254"/>
      <c r="L172" s="255">
        <f>+(C172+3*F172+2*I172)/6</f>
        <v>0</v>
      </c>
      <c r="M172" s="256"/>
      <c r="N172" s="257"/>
      <c r="O172" s="258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  <c r="AA172" s="259"/>
      <c r="AB172" s="259"/>
      <c r="AC172" s="259"/>
      <c r="AD172" s="260"/>
      <c r="AF172" s="10"/>
    </row>
    <row r="173" spans="2:32" ht="12.75" hidden="1" customHeight="1" outlineLevel="1" x14ac:dyDescent="0.3">
      <c r="B173" s="351" t="s">
        <v>69</v>
      </c>
      <c r="C173" s="348" t="s">
        <v>8</v>
      </c>
      <c r="D173" s="349"/>
      <c r="E173" s="350"/>
      <c r="F173" s="348" t="s">
        <v>9</v>
      </c>
      <c r="G173" s="349"/>
      <c r="H173" s="350"/>
      <c r="I173" s="348" t="s">
        <v>10</v>
      </c>
      <c r="J173" s="349"/>
      <c r="K173" s="350"/>
      <c r="L173" s="348" t="s">
        <v>11</v>
      </c>
      <c r="M173" s="349"/>
      <c r="N173" s="350"/>
      <c r="O173" s="348" t="s">
        <v>12</v>
      </c>
      <c r="P173" s="349"/>
      <c r="Q173" s="350"/>
      <c r="R173" s="348" t="s">
        <v>13</v>
      </c>
      <c r="S173" s="349"/>
      <c r="T173" s="350"/>
      <c r="U173" s="348" t="s">
        <v>14</v>
      </c>
      <c r="V173" s="349"/>
      <c r="W173" s="350"/>
      <c r="X173" s="348" t="s">
        <v>15</v>
      </c>
      <c r="Y173" s="349"/>
      <c r="Z173" s="350"/>
      <c r="AA173" s="348" t="s">
        <v>82</v>
      </c>
      <c r="AB173" s="349"/>
      <c r="AC173" s="350"/>
      <c r="AD173" s="247" t="s">
        <v>16</v>
      </c>
      <c r="AE173" s="21"/>
      <c r="AF173" s="10"/>
    </row>
    <row r="174" spans="2:32" ht="12.75" hidden="1" customHeight="1" outlineLevel="1" x14ac:dyDescent="0.25">
      <c r="B174" s="352"/>
      <c r="C174" s="70" t="s">
        <v>17</v>
      </c>
      <c r="D174" s="70" t="s">
        <v>18</v>
      </c>
      <c r="E174" s="70" t="s">
        <v>19</v>
      </c>
      <c r="F174" s="70" t="s">
        <v>17</v>
      </c>
      <c r="G174" s="70" t="s">
        <v>18</v>
      </c>
      <c r="H174" s="70" t="s">
        <v>19</v>
      </c>
      <c r="I174" s="70" t="s">
        <v>17</v>
      </c>
      <c r="J174" s="70" t="s">
        <v>18</v>
      </c>
      <c r="K174" s="70" t="s">
        <v>19</v>
      </c>
      <c r="L174" s="70" t="s">
        <v>17</v>
      </c>
      <c r="M174" s="70" t="s">
        <v>18</v>
      </c>
      <c r="N174" s="70" t="s">
        <v>19</v>
      </c>
      <c r="O174" s="70" t="s">
        <v>17</v>
      </c>
      <c r="P174" s="70" t="s">
        <v>18</v>
      </c>
      <c r="Q174" s="70" t="s">
        <v>19</v>
      </c>
      <c r="R174" s="70" t="s">
        <v>17</v>
      </c>
      <c r="S174" s="70" t="s">
        <v>18</v>
      </c>
      <c r="T174" s="70" t="s">
        <v>19</v>
      </c>
      <c r="U174" s="70" t="s">
        <v>17</v>
      </c>
      <c r="V174" s="70" t="s">
        <v>18</v>
      </c>
      <c r="W174" s="70" t="s">
        <v>19</v>
      </c>
      <c r="X174" s="70" t="s">
        <v>17</v>
      </c>
      <c r="Y174" s="70" t="s">
        <v>18</v>
      </c>
      <c r="Z174" s="70" t="s">
        <v>19</v>
      </c>
      <c r="AA174" s="70" t="s">
        <v>17</v>
      </c>
      <c r="AB174" s="70" t="s">
        <v>18</v>
      </c>
      <c r="AC174" s="70" t="s">
        <v>19</v>
      </c>
      <c r="AD174" s="248"/>
      <c r="AF174" s="10"/>
    </row>
    <row r="175" spans="2:32" ht="12.75" hidden="1" customHeight="1" outlineLevel="1" x14ac:dyDescent="0.25">
      <c r="B175" s="249" t="s">
        <v>70</v>
      </c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250"/>
      <c r="AB175" s="250"/>
      <c r="AC175" s="251"/>
      <c r="AD175" s="31">
        <f>+SUM(AD176:AD177)</f>
        <v>0</v>
      </c>
      <c r="AF175" s="48"/>
    </row>
    <row r="176" spans="2:32" hidden="1" outlineLevel="1" x14ac:dyDescent="0.25">
      <c r="B176" s="22" t="s">
        <v>20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4"/>
      <c r="P176" s="24"/>
      <c r="Q176" s="24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81">
        <f>+IF($C$164="",0,+SUMPRODUCT(C176:AC176,Constantes!$E$33:$AE$33))</f>
        <v>0</v>
      </c>
      <c r="AF176" s="48"/>
    </row>
    <row r="177" spans="2:43" hidden="1" outlineLevel="1" x14ac:dyDescent="0.25">
      <c r="B177" s="22" t="s">
        <v>21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4"/>
      <c r="P177" s="24"/>
      <c r="Q177" s="24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81">
        <f>+IF($C$164="",0,+SUMPRODUCT(C177:AC177,Constantes!$E$34:$AE$34))</f>
        <v>0</v>
      </c>
      <c r="AF177" s="48"/>
    </row>
    <row r="178" spans="2:43" ht="12.75" hidden="1" customHeight="1" outlineLevel="1" x14ac:dyDescent="0.25">
      <c r="B178" s="249" t="s">
        <v>71</v>
      </c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  <c r="AA178" s="250"/>
      <c r="AB178" s="250"/>
      <c r="AC178" s="251"/>
      <c r="AD178" s="31">
        <f>+SUM(AD179:AD180)</f>
        <v>0</v>
      </c>
    </row>
    <row r="179" spans="2:43" hidden="1" outlineLevel="1" x14ac:dyDescent="0.25">
      <c r="B179" s="22" t="s">
        <v>20</v>
      </c>
      <c r="C179" s="25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4"/>
      <c r="P179" s="24"/>
      <c r="Q179" s="24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81">
        <f>+IF($C$164="",0,+SUMPRODUCT(C179:AC179,Constantes!$E$33:$AE$33))</f>
        <v>0</v>
      </c>
    </row>
    <row r="180" spans="2:43" hidden="1" outlineLevel="1" x14ac:dyDescent="0.25">
      <c r="B180" s="22" t="s">
        <v>21</v>
      </c>
      <c r="C180" s="25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4"/>
      <c r="P180" s="24"/>
      <c r="Q180" s="24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81">
        <f>+IF($C$164="",0,+SUMPRODUCT(C180:AC180,Constantes!$E$34:$AE$34))</f>
        <v>0</v>
      </c>
    </row>
    <row r="181" spans="2:43" ht="12.75" hidden="1" customHeight="1" outlineLevel="1" x14ac:dyDescent="0.25">
      <c r="B181" s="249" t="s">
        <v>72</v>
      </c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  <c r="AA181" s="250"/>
      <c r="AB181" s="250"/>
      <c r="AC181" s="251"/>
      <c r="AD181" s="31">
        <f>+SUM(AD182:AD183)</f>
        <v>0</v>
      </c>
    </row>
    <row r="182" spans="2:43" hidden="1" outlineLevel="1" x14ac:dyDescent="0.25">
      <c r="B182" s="22" t="s">
        <v>20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4"/>
      <c r="P182" s="24"/>
      <c r="Q182" s="24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81">
        <f>+IF($C$164="",0,+SUMPRODUCT(C182:AC182,Constantes!$E$33:$AE$33))</f>
        <v>0</v>
      </c>
    </row>
    <row r="183" spans="2:43" hidden="1" outlineLevel="1" x14ac:dyDescent="0.25">
      <c r="B183" s="22" t="s">
        <v>21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4"/>
      <c r="P183" s="24"/>
      <c r="Q183" s="24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81">
        <f>+IF($C$164="",0,+SUMPRODUCT(C183:AC183,Constantes!$E$34:$AE$34))</f>
        <v>0</v>
      </c>
    </row>
    <row r="184" spans="2:43" ht="12.75" hidden="1" customHeight="1" outlineLevel="1" x14ac:dyDescent="0.25">
      <c r="B184" s="302" t="s">
        <v>22</v>
      </c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  <c r="R184" s="303"/>
      <c r="S184" s="303"/>
      <c r="T184" s="303"/>
      <c r="U184" s="303"/>
      <c r="V184" s="303"/>
      <c r="W184" s="303"/>
      <c r="X184" s="303"/>
      <c r="Y184" s="303"/>
      <c r="Z184" s="304"/>
      <c r="AA184" s="71"/>
      <c r="AB184" s="71"/>
      <c r="AC184" s="71"/>
      <c r="AD184" s="82">
        <f>+L172+AD175+AD178+AD181</f>
        <v>0</v>
      </c>
    </row>
    <row r="185" spans="2:43" ht="12.75" hidden="1" customHeight="1" outlineLevel="1" x14ac:dyDescent="0.25">
      <c r="B185" s="345" t="s">
        <v>151</v>
      </c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346"/>
      <c r="V185" s="346"/>
      <c r="W185" s="346"/>
      <c r="X185" s="346"/>
      <c r="Y185" s="346"/>
      <c r="Z185" s="346"/>
      <c r="AA185" s="346"/>
      <c r="AB185" s="346"/>
      <c r="AC185" s="347"/>
      <c r="AD185" s="82">
        <f>L169+AD184</f>
        <v>0</v>
      </c>
    </row>
    <row r="186" spans="2:43" ht="12.75" hidden="1" customHeight="1" outlineLevel="1" x14ac:dyDescent="0.25">
      <c r="B186" s="261" t="s">
        <v>23</v>
      </c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  <c r="AD186" s="263"/>
    </row>
    <row r="187" spans="2:43" ht="12.75" hidden="1" customHeight="1" outlineLevel="1" x14ac:dyDescent="0.25">
      <c r="B187" s="351" t="s">
        <v>69</v>
      </c>
      <c r="C187" s="348" t="s">
        <v>8</v>
      </c>
      <c r="D187" s="349"/>
      <c r="E187" s="350"/>
      <c r="F187" s="348" t="s">
        <v>9</v>
      </c>
      <c r="G187" s="349"/>
      <c r="H187" s="350"/>
      <c r="I187" s="348" t="s">
        <v>10</v>
      </c>
      <c r="J187" s="349"/>
      <c r="K187" s="350"/>
      <c r="L187" s="348" t="s">
        <v>11</v>
      </c>
      <c r="M187" s="349"/>
      <c r="N187" s="350"/>
      <c r="O187" s="348" t="s">
        <v>12</v>
      </c>
      <c r="P187" s="349"/>
      <c r="Q187" s="350"/>
      <c r="R187" s="348" t="s">
        <v>13</v>
      </c>
      <c r="S187" s="349"/>
      <c r="T187" s="350"/>
      <c r="U187" s="348" t="s">
        <v>14</v>
      </c>
      <c r="V187" s="349"/>
      <c r="W187" s="350"/>
      <c r="X187" s="348" t="s">
        <v>15</v>
      </c>
      <c r="Y187" s="349"/>
      <c r="Z187" s="350"/>
      <c r="AA187" s="348" t="s">
        <v>82</v>
      </c>
      <c r="AB187" s="349"/>
      <c r="AC187" s="350"/>
      <c r="AD187" s="247" t="s">
        <v>16</v>
      </c>
      <c r="AO187" s="49"/>
      <c r="AP187" s="49"/>
      <c r="AQ187" s="49"/>
    </row>
    <row r="188" spans="2:43" ht="15" hidden="1" customHeight="1" outlineLevel="1" x14ac:dyDescent="0.35">
      <c r="B188" s="352"/>
      <c r="C188" s="70" t="s">
        <v>17</v>
      </c>
      <c r="D188" s="70" t="s">
        <v>18</v>
      </c>
      <c r="E188" s="70" t="s">
        <v>19</v>
      </c>
      <c r="F188" s="70" t="s">
        <v>17</v>
      </c>
      <c r="G188" s="70" t="s">
        <v>18</v>
      </c>
      <c r="H188" s="70" t="s">
        <v>19</v>
      </c>
      <c r="I188" s="70" t="s">
        <v>17</v>
      </c>
      <c r="J188" s="70" t="s">
        <v>18</v>
      </c>
      <c r="K188" s="70" t="s">
        <v>19</v>
      </c>
      <c r="L188" s="70" t="s">
        <v>17</v>
      </c>
      <c r="M188" s="70" t="s">
        <v>18</v>
      </c>
      <c r="N188" s="70" t="s">
        <v>19</v>
      </c>
      <c r="O188" s="70" t="s">
        <v>17</v>
      </c>
      <c r="P188" s="70" t="s">
        <v>18</v>
      </c>
      <c r="Q188" s="70" t="s">
        <v>19</v>
      </c>
      <c r="R188" s="70" t="s">
        <v>17</v>
      </c>
      <c r="S188" s="70" t="s">
        <v>18</v>
      </c>
      <c r="T188" s="70" t="s">
        <v>19</v>
      </c>
      <c r="U188" s="70" t="s">
        <v>17</v>
      </c>
      <c r="V188" s="70" t="s">
        <v>18</v>
      </c>
      <c r="W188" s="70" t="s">
        <v>19</v>
      </c>
      <c r="X188" s="70" t="s">
        <v>17</v>
      </c>
      <c r="Y188" s="70" t="s">
        <v>18</v>
      </c>
      <c r="Z188" s="70" t="s">
        <v>19</v>
      </c>
      <c r="AA188" s="70" t="s">
        <v>17</v>
      </c>
      <c r="AB188" s="70" t="s">
        <v>18</v>
      </c>
      <c r="AC188" s="70" t="s">
        <v>19</v>
      </c>
      <c r="AD188" s="248"/>
      <c r="AG188"/>
      <c r="AH188"/>
      <c r="AI188"/>
      <c r="AJ188"/>
      <c r="AK188" s="10"/>
      <c r="AL188" s="10"/>
      <c r="AM188"/>
      <c r="AN188"/>
      <c r="AO188" s="50"/>
      <c r="AP188" s="48"/>
      <c r="AQ188" s="48"/>
    </row>
    <row r="189" spans="2:43" ht="15" hidden="1" customHeight="1" outlineLevel="1" x14ac:dyDescent="0.25">
      <c r="B189" s="249" t="s">
        <v>74</v>
      </c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/>
      <c r="S189" s="250"/>
      <c r="T189" s="250"/>
      <c r="U189" s="250"/>
      <c r="V189" s="250"/>
      <c r="W189" s="250"/>
      <c r="X189" s="250"/>
      <c r="Y189" s="250"/>
      <c r="Z189" s="250"/>
      <c r="AA189" s="250"/>
      <c r="AB189" s="250"/>
      <c r="AC189" s="251"/>
      <c r="AD189" s="31">
        <f>+SUM(AD190:AD192)</f>
        <v>0</v>
      </c>
    </row>
    <row r="190" spans="2:43" hidden="1" outlineLevel="1" x14ac:dyDescent="0.25">
      <c r="B190" s="64" t="s">
        <v>24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4"/>
      <c r="P190" s="24"/>
      <c r="Q190" s="24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81">
        <f>+IF($C$164="",0,+SUMPRODUCT(C190:AC190,Constantes!$E$35:$AE$35))</f>
        <v>0</v>
      </c>
    </row>
    <row r="191" spans="2:43" ht="20.5" hidden="1" outlineLevel="1" x14ac:dyDescent="0.25">
      <c r="B191" s="65" t="s">
        <v>66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4"/>
      <c r="P191" s="24"/>
      <c r="Q191" s="24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81">
        <f>+IF($C$164="",0,+SUMPRODUCT(C191:AC191,Constantes!$E$35:$AE$35))</f>
        <v>0</v>
      </c>
    </row>
    <row r="192" spans="2:43" ht="20.5" hidden="1" outlineLevel="1" x14ac:dyDescent="0.25">
      <c r="B192" s="66" t="s">
        <v>67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4"/>
      <c r="P192" s="24"/>
      <c r="Q192" s="24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81">
        <f>+IF($C$164="",0,+SUMPRODUCT(C192:AC192,Constantes!$E$35:$AE$35))</f>
        <v>0</v>
      </c>
    </row>
    <row r="193" spans="2:30" ht="15" hidden="1" customHeight="1" outlineLevel="1" x14ac:dyDescent="0.25">
      <c r="B193" s="249" t="s">
        <v>75</v>
      </c>
      <c r="C193" s="250"/>
      <c r="D193" s="250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0"/>
      <c r="Z193" s="250"/>
      <c r="AA193" s="250"/>
      <c r="AB193" s="250"/>
      <c r="AC193" s="251"/>
      <c r="AD193" s="31">
        <f>+SUM(AD194:AD196)</f>
        <v>0</v>
      </c>
    </row>
    <row r="194" spans="2:30" hidden="1" outlineLevel="1" x14ac:dyDescent="0.25">
      <c r="B194" s="64" t="s">
        <v>24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4"/>
      <c r="P194" s="24"/>
      <c r="Q194" s="24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81">
        <f>+IF($C$164="",0,+SUMPRODUCT(C194:AC194,Constantes!$E$35:$AE$35))</f>
        <v>0</v>
      </c>
    </row>
    <row r="195" spans="2:30" ht="20.5" hidden="1" outlineLevel="1" x14ac:dyDescent="0.25">
      <c r="B195" s="65" t="s">
        <v>66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4"/>
      <c r="P195" s="24"/>
      <c r="Q195" s="24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81">
        <f>+IF($C$164="",0,+SUMPRODUCT(C195:AC195,Constantes!$E$35:$AE$35))</f>
        <v>0</v>
      </c>
    </row>
    <row r="196" spans="2:30" ht="20.5" hidden="1" outlineLevel="1" x14ac:dyDescent="0.25">
      <c r="B196" s="66" t="s">
        <v>67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4"/>
      <c r="P196" s="24"/>
      <c r="Q196" s="24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81">
        <f>+IF($C$164="",0,+SUMPRODUCT(C196:AC196,Constantes!$E$35:$AE$35))</f>
        <v>0</v>
      </c>
    </row>
    <row r="197" spans="2:30" ht="15" hidden="1" customHeight="1" outlineLevel="1" x14ac:dyDescent="0.25">
      <c r="B197" s="249" t="s">
        <v>76</v>
      </c>
      <c r="C197" s="250"/>
      <c r="D197" s="250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0"/>
      <c r="Z197" s="250"/>
      <c r="AA197" s="250"/>
      <c r="AB197" s="250"/>
      <c r="AC197" s="251"/>
      <c r="AD197" s="31">
        <f>+SUM(AD198:AD200)</f>
        <v>0</v>
      </c>
    </row>
    <row r="198" spans="2:30" hidden="1" outlineLevel="1" x14ac:dyDescent="0.25">
      <c r="B198" s="64" t="s">
        <v>24</v>
      </c>
      <c r="C198" s="26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4"/>
      <c r="P198" s="24"/>
      <c r="Q198" s="24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81">
        <f>+IF($C$164="",0,+SUMPRODUCT(C198:AC198,Constantes!$E$35:$AE$35))</f>
        <v>0</v>
      </c>
    </row>
    <row r="199" spans="2:30" ht="20.5" hidden="1" outlineLevel="1" x14ac:dyDescent="0.25">
      <c r="B199" s="65" t="s">
        <v>66</v>
      </c>
      <c r="C199" s="26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4"/>
      <c r="P199" s="24"/>
      <c r="Q199" s="24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81">
        <f>+IF($C$164="",0,+SUMPRODUCT(C199:AC199,Constantes!$E$35:$AE$35))</f>
        <v>0</v>
      </c>
    </row>
    <row r="200" spans="2:30" ht="20.5" hidden="1" outlineLevel="1" x14ac:dyDescent="0.25">
      <c r="B200" s="67" t="s">
        <v>67</v>
      </c>
      <c r="C200" s="34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6"/>
      <c r="P200" s="36"/>
      <c r="Q200" s="36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81">
        <f>+IF($C$164="",0,+SUMPRODUCT(C200:AC200,Constantes!$E$35:$AE$35))</f>
        <v>0</v>
      </c>
    </row>
    <row r="201" spans="2:30" ht="15" hidden="1" customHeight="1" outlineLevel="1" x14ac:dyDescent="0.25">
      <c r="B201" s="378" t="s">
        <v>152</v>
      </c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  <c r="Y201" s="379"/>
      <c r="Z201" s="379"/>
      <c r="AA201" s="379"/>
      <c r="AB201" s="379"/>
      <c r="AC201" s="380"/>
      <c r="AD201" s="333"/>
    </row>
    <row r="202" spans="2:30" ht="12.75" hidden="1" customHeight="1" outlineLevel="1" x14ac:dyDescent="0.25">
      <c r="B202" s="372" t="s">
        <v>145</v>
      </c>
      <c r="C202" s="374" t="s">
        <v>146</v>
      </c>
      <c r="D202" s="375"/>
      <c r="E202" s="375"/>
      <c r="F202" s="375"/>
      <c r="G202" s="375"/>
      <c r="H202" s="375"/>
      <c r="I202" s="375"/>
      <c r="J202" s="375"/>
      <c r="K202" s="376"/>
      <c r="L202" s="374" t="s">
        <v>149</v>
      </c>
      <c r="M202" s="375"/>
      <c r="N202" s="375"/>
      <c r="O202" s="375"/>
      <c r="P202" s="375"/>
      <c r="Q202" s="375"/>
      <c r="R202" s="375"/>
      <c r="S202" s="375"/>
      <c r="T202" s="376"/>
      <c r="U202" s="374" t="s">
        <v>150</v>
      </c>
      <c r="V202" s="375"/>
      <c r="W202" s="375"/>
      <c r="X202" s="375"/>
      <c r="Y202" s="375"/>
      <c r="Z202" s="375"/>
      <c r="AA202" s="375"/>
      <c r="AB202" s="375"/>
      <c r="AC202" s="377"/>
      <c r="AD202" s="334"/>
    </row>
    <row r="203" spans="2:30" ht="12.75" hidden="1" customHeight="1" outlineLevel="1" x14ac:dyDescent="0.25">
      <c r="B203" s="373"/>
      <c r="C203" s="369" t="s">
        <v>1</v>
      </c>
      <c r="D203" s="370"/>
      <c r="E203" s="311" t="s">
        <v>147</v>
      </c>
      <c r="F203" s="313"/>
      <c r="G203" s="367" t="s">
        <v>148</v>
      </c>
      <c r="H203" s="368"/>
      <c r="I203" s="311" t="s">
        <v>16</v>
      </c>
      <c r="J203" s="312"/>
      <c r="K203" s="313"/>
      <c r="L203" s="371" t="s">
        <v>1</v>
      </c>
      <c r="M203" s="370"/>
      <c r="N203" s="311" t="s">
        <v>147</v>
      </c>
      <c r="O203" s="313"/>
      <c r="P203" s="367" t="s">
        <v>148</v>
      </c>
      <c r="Q203" s="368"/>
      <c r="R203" s="311" t="s">
        <v>16</v>
      </c>
      <c r="S203" s="312"/>
      <c r="T203" s="313"/>
      <c r="U203" s="371" t="s">
        <v>1</v>
      </c>
      <c r="V203" s="370"/>
      <c r="W203" s="311" t="s">
        <v>147</v>
      </c>
      <c r="X203" s="313"/>
      <c r="Y203" s="367" t="s">
        <v>148</v>
      </c>
      <c r="Z203" s="368"/>
      <c r="AA203" s="311" t="s">
        <v>16</v>
      </c>
      <c r="AB203" s="312"/>
      <c r="AC203" s="313"/>
      <c r="AD203" s="334"/>
    </row>
    <row r="204" spans="2:30" ht="15.75" hidden="1" customHeight="1" outlineLevel="1" x14ac:dyDescent="0.25">
      <c r="B204" s="37" t="s">
        <v>25</v>
      </c>
      <c r="C204" s="243"/>
      <c r="D204" s="244"/>
      <c r="E204" s="245"/>
      <c r="F204" s="244"/>
      <c r="G204" s="245"/>
      <c r="H204" s="246"/>
      <c r="I204" s="356">
        <f>(C204*3+E204*2+G204)/6</f>
        <v>0</v>
      </c>
      <c r="J204" s="357"/>
      <c r="K204" s="358"/>
      <c r="L204" s="243"/>
      <c r="M204" s="244"/>
      <c r="N204" s="245"/>
      <c r="O204" s="244"/>
      <c r="P204" s="245"/>
      <c r="Q204" s="246"/>
      <c r="R204" s="356">
        <f>(L204*3+N204*2+P204)/6</f>
        <v>0</v>
      </c>
      <c r="S204" s="357"/>
      <c r="T204" s="358"/>
      <c r="U204" s="243"/>
      <c r="V204" s="244"/>
      <c r="W204" s="245"/>
      <c r="X204" s="244"/>
      <c r="Y204" s="245"/>
      <c r="Z204" s="246"/>
      <c r="AA204" s="356">
        <f>(U204*3+W204*2+Y204)/6</f>
        <v>0</v>
      </c>
      <c r="AB204" s="357"/>
      <c r="AC204" s="358"/>
      <c r="AD204" s="334"/>
    </row>
    <row r="205" spans="2:30" ht="15.75" hidden="1" customHeight="1" outlineLevel="1" x14ac:dyDescent="0.25">
      <c r="B205" s="37" t="s">
        <v>26</v>
      </c>
      <c r="C205" s="252"/>
      <c r="D205" s="359"/>
      <c r="E205" s="366"/>
      <c r="F205" s="359"/>
      <c r="G205" s="366"/>
      <c r="H205" s="254"/>
      <c r="I205" s="353">
        <f t="shared" ref="I205:I207" si="9">(C205*3+E205*2+G205)/6</f>
        <v>0</v>
      </c>
      <c r="J205" s="354"/>
      <c r="K205" s="355"/>
      <c r="L205" s="252"/>
      <c r="M205" s="359"/>
      <c r="N205" s="366"/>
      <c r="O205" s="359"/>
      <c r="P205" s="366"/>
      <c r="Q205" s="254"/>
      <c r="R205" s="353">
        <f t="shared" ref="R205:R207" si="10">(L205*3+N205*2+P205)/6</f>
        <v>0</v>
      </c>
      <c r="S205" s="354"/>
      <c r="T205" s="355"/>
      <c r="U205" s="252"/>
      <c r="V205" s="359"/>
      <c r="W205" s="366"/>
      <c r="X205" s="359"/>
      <c r="Y205" s="366"/>
      <c r="Z205" s="254"/>
      <c r="AA205" s="353">
        <f t="shared" ref="AA205:AA207" si="11">(U205*3+W205*2+Y205)/6</f>
        <v>0</v>
      </c>
      <c r="AB205" s="354"/>
      <c r="AC205" s="355"/>
      <c r="AD205" s="334"/>
    </row>
    <row r="206" spans="2:30" ht="15.75" hidden="1" customHeight="1" outlineLevel="1" x14ac:dyDescent="0.25">
      <c r="B206" s="37" t="s">
        <v>28</v>
      </c>
      <c r="C206" s="252"/>
      <c r="D206" s="359"/>
      <c r="E206" s="366"/>
      <c r="F206" s="359"/>
      <c r="G206" s="366"/>
      <c r="H206" s="254"/>
      <c r="I206" s="353">
        <f t="shared" si="9"/>
        <v>0</v>
      </c>
      <c r="J206" s="354"/>
      <c r="K206" s="355"/>
      <c r="L206" s="252"/>
      <c r="M206" s="359"/>
      <c r="N206" s="366"/>
      <c r="O206" s="359"/>
      <c r="P206" s="366"/>
      <c r="Q206" s="254"/>
      <c r="R206" s="353">
        <f t="shared" si="10"/>
        <v>0</v>
      </c>
      <c r="S206" s="354"/>
      <c r="T206" s="355"/>
      <c r="U206" s="252"/>
      <c r="V206" s="359"/>
      <c r="W206" s="366"/>
      <c r="X206" s="359"/>
      <c r="Y206" s="366"/>
      <c r="Z206" s="254"/>
      <c r="AA206" s="353">
        <f t="shared" si="11"/>
        <v>0</v>
      </c>
      <c r="AB206" s="354"/>
      <c r="AC206" s="355"/>
      <c r="AD206" s="334"/>
    </row>
    <row r="207" spans="2:30" ht="15.75" hidden="1" customHeight="1" outlineLevel="1" thickBot="1" x14ac:dyDescent="0.3">
      <c r="B207" s="42" t="s">
        <v>27</v>
      </c>
      <c r="C207" s="252"/>
      <c r="D207" s="359"/>
      <c r="E207" s="366"/>
      <c r="F207" s="359"/>
      <c r="G207" s="366"/>
      <c r="H207" s="254"/>
      <c r="I207" s="353">
        <f t="shared" si="9"/>
        <v>0</v>
      </c>
      <c r="J207" s="354"/>
      <c r="K207" s="355"/>
      <c r="L207" s="252"/>
      <c r="M207" s="359"/>
      <c r="N207" s="366"/>
      <c r="O207" s="359"/>
      <c r="P207" s="366"/>
      <c r="Q207" s="254"/>
      <c r="R207" s="353">
        <f t="shared" si="10"/>
        <v>0</v>
      </c>
      <c r="S207" s="354"/>
      <c r="T207" s="355"/>
      <c r="U207" s="252"/>
      <c r="V207" s="359"/>
      <c r="W207" s="366"/>
      <c r="X207" s="359"/>
      <c r="Y207" s="366"/>
      <c r="Z207" s="254"/>
      <c r="AA207" s="353">
        <f t="shared" si="11"/>
        <v>0</v>
      </c>
      <c r="AB207" s="354"/>
      <c r="AC207" s="355"/>
      <c r="AD207" s="335"/>
    </row>
    <row r="208" spans="2:30" ht="15.75" hidden="1" customHeight="1" outlineLevel="1" x14ac:dyDescent="0.3">
      <c r="B208" s="38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3"/>
      <c r="O208" s="360" t="s">
        <v>142</v>
      </c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361"/>
      <c r="AB208" s="361"/>
      <c r="AC208" s="362"/>
      <c r="AD208" s="83">
        <f>+IF(OR(AD190="",AD194="",AD198=""),"0",AD190+AD194+AD198+I204+I205+I206)</f>
        <v>0</v>
      </c>
    </row>
    <row r="209" spans="1:32" ht="15.75" hidden="1" customHeight="1" outlineLevel="1" x14ac:dyDescent="0.3">
      <c r="B209" s="38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3"/>
      <c r="O209" s="360" t="s">
        <v>143</v>
      </c>
      <c r="P209" s="361"/>
      <c r="Q209" s="361"/>
      <c r="R209" s="361"/>
      <c r="S209" s="361"/>
      <c r="T209" s="361"/>
      <c r="U209" s="361"/>
      <c r="V209" s="361"/>
      <c r="W209" s="361"/>
      <c r="X209" s="361"/>
      <c r="Y209" s="361"/>
      <c r="Z209" s="361"/>
      <c r="AA209" s="361"/>
      <c r="AB209" s="361"/>
      <c r="AC209" s="362"/>
      <c r="AD209" s="84">
        <f>+IF(OR(AD191="",AD195="",AD199=""),"0",AD191+AD195+AD199+R204+R206+R205)</f>
        <v>0</v>
      </c>
    </row>
    <row r="210" spans="1:32" ht="15.75" hidden="1" customHeight="1" outlineLevel="1" thickBot="1" x14ac:dyDescent="0.35">
      <c r="A210" s="27"/>
      <c r="B210" s="38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3"/>
      <c r="O210" s="360" t="s">
        <v>144</v>
      </c>
      <c r="P210" s="361"/>
      <c r="Q210" s="361"/>
      <c r="R210" s="361"/>
      <c r="S210" s="361"/>
      <c r="T210" s="361"/>
      <c r="U210" s="361"/>
      <c r="V210" s="361"/>
      <c r="W210" s="361"/>
      <c r="X210" s="361"/>
      <c r="Y210" s="361"/>
      <c r="Z210" s="361"/>
      <c r="AA210" s="361"/>
      <c r="AB210" s="361"/>
      <c r="AC210" s="362"/>
      <c r="AD210" s="85">
        <f>+IF(OR(AD192="",AD196="",AD200=""),"0",AD192+AD196+AD200+AA204+AA205+AA206)</f>
        <v>0</v>
      </c>
    </row>
    <row r="211" spans="1:32" ht="15.75" hidden="1" customHeight="1" outlineLevel="1" x14ac:dyDescent="0.3">
      <c r="B211" s="38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3"/>
      <c r="O211" s="283" t="s">
        <v>161</v>
      </c>
      <c r="P211" s="284"/>
      <c r="Q211" s="284"/>
      <c r="R211" s="284"/>
      <c r="S211" s="284"/>
      <c r="T211" s="284"/>
      <c r="U211" s="284"/>
      <c r="V211" s="284"/>
      <c r="W211" s="284"/>
      <c r="X211" s="285"/>
      <c r="Y211" s="286"/>
      <c r="Z211" s="287"/>
      <c r="AA211" s="287"/>
      <c r="AB211" s="287"/>
      <c r="AC211" s="288"/>
      <c r="AD211" s="83">
        <f>IF($C$164="",0,IF(Y211="ALTO",Constantes!E36,IF(Y211="MEDIO",Constantes!F36,IF(Y211="BAJO",Constantes!G36,0))))</f>
        <v>0</v>
      </c>
      <c r="AE211" s="21"/>
    </row>
    <row r="212" spans="1:32" ht="15.75" hidden="1" customHeight="1" outlineLevel="1" x14ac:dyDescent="0.3">
      <c r="B212" s="38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3"/>
      <c r="O212" s="283" t="s">
        <v>175</v>
      </c>
      <c r="P212" s="284"/>
      <c r="Q212" s="284"/>
      <c r="R212" s="284"/>
      <c r="S212" s="284"/>
      <c r="T212" s="284"/>
      <c r="U212" s="284"/>
      <c r="V212" s="284"/>
      <c r="W212" s="284"/>
      <c r="X212" s="284"/>
      <c r="Y212" s="284"/>
      <c r="Z212" s="284"/>
      <c r="AA212" s="284"/>
      <c r="AB212" s="284"/>
      <c r="AC212" s="285"/>
      <c r="AD212" s="84">
        <f>+IFERROR(I207+R207+AA207,0)</f>
        <v>0</v>
      </c>
      <c r="AE212" s="21"/>
    </row>
    <row r="213" spans="1:32" ht="15" hidden="1" customHeight="1" outlineLevel="1" x14ac:dyDescent="0.3">
      <c r="B213" s="38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3"/>
      <c r="O213" s="363" t="s">
        <v>77</v>
      </c>
      <c r="P213" s="364"/>
      <c r="Q213" s="364"/>
      <c r="R213" s="364"/>
      <c r="S213" s="364"/>
      <c r="T213" s="364"/>
      <c r="U213" s="364"/>
      <c r="V213" s="364"/>
      <c r="W213" s="364"/>
      <c r="X213" s="364"/>
      <c r="Y213" s="364"/>
      <c r="Z213" s="364"/>
      <c r="AA213" s="364"/>
      <c r="AB213" s="364"/>
      <c r="AC213" s="365"/>
      <c r="AD213" s="86">
        <f>IFERROR(AD185+AD208+AD211,0)</f>
        <v>0</v>
      </c>
    </row>
    <row r="214" spans="1:32" ht="15" hidden="1" customHeight="1" outlineLevel="1" x14ac:dyDescent="0.3">
      <c r="B214" s="38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3"/>
      <c r="O214" s="363" t="s">
        <v>78</v>
      </c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5"/>
      <c r="AD214" s="87">
        <f>+IFERROR(AD213+AD209,0)</f>
        <v>0</v>
      </c>
    </row>
    <row r="215" spans="1:32" ht="15" hidden="1" customHeight="1" outlineLevel="1" thickBot="1" x14ac:dyDescent="0.35">
      <c r="B215" s="39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1"/>
      <c r="O215" s="363" t="s">
        <v>79</v>
      </c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5"/>
      <c r="AD215" s="88">
        <f>+IFERROR(AD210+AD214,0)</f>
        <v>0</v>
      </c>
      <c r="AE215" s="21"/>
    </row>
    <row r="216" spans="1:32" collapsed="1" x14ac:dyDescent="0.25"/>
    <row r="217" spans="1:32" ht="18" x14ac:dyDescent="0.4">
      <c r="B217" s="53" t="s">
        <v>106</v>
      </c>
      <c r="C217" s="289"/>
      <c r="D217" s="289"/>
      <c r="E217" s="289"/>
      <c r="F217" s="289"/>
      <c r="G217" s="289"/>
      <c r="H217" s="289"/>
      <c r="I217" s="289"/>
      <c r="J217" s="289"/>
      <c r="K217" s="289"/>
      <c r="L217" s="289"/>
      <c r="M217" s="289"/>
      <c r="N217" s="289"/>
      <c r="O217" s="289"/>
      <c r="P217" s="289"/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  <c r="AC217" s="289"/>
      <c r="AD217" s="289"/>
    </row>
    <row r="218" spans="1:32" ht="12.75" hidden="1" customHeight="1" outlineLevel="1" x14ac:dyDescent="0.25">
      <c r="B218" s="261" t="s">
        <v>0</v>
      </c>
      <c r="C218" s="262"/>
      <c r="D218" s="262"/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  <c r="AD218" s="263"/>
    </row>
    <row r="219" spans="1:32" ht="27.75" hidden="1" customHeight="1" outlineLevel="1" x14ac:dyDescent="0.25">
      <c r="B219" s="19"/>
      <c r="C219" s="264" t="s">
        <v>1</v>
      </c>
      <c r="D219" s="265"/>
      <c r="E219" s="266"/>
      <c r="F219" s="267" t="s">
        <v>2</v>
      </c>
      <c r="G219" s="268"/>
      <c r="H219" s="269"/>
      <c r="I219" s="267" t="s">
        <v>3</v>
      </c>
      <c r="J219" s="268"/>
      <c r="K219" s="269"/>
      <c r="L219" s="267" t="s">
        <v>4</v>
      </c>
      <c r="M219" s="268"/>
      <c r="N219" s="269"/>
      <c r="O219" s="258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  <c r="AA219" s="259"/>
      <c r="AB219" s="259"/>
      <c r="AC219" s="259"/>
      <c r="AD219" s="260"/>
      <c r="AF219" s="10"/>
    </row>
    <row r="220" spans="1:32" ht="12.75" hidden="1" customHeight="1" outlineLevel="1" x14ac:dyDescent="0.25">
      <c r="B220" s="20" t="s">
        <v>153</v>
      </c>
      <c r="C220" s="252"/>
      <c r="D220" s="253"/>
      <c r="E220" s="254"/>
      <c r="F220" s="252"/>
      <c r="G220" s="253"/>
      <c r="H220" s="254"/>
      <c r="I220" s="252"/>
      <c r="J220" s="253"/>
      <c r="K220" s="254"/>
      <c r="L220" s="290">
        <f>+(C220+3*F220+2*I220)/6</f>
        <v>0</v>
      </c>
      <c r="M220" s="291"/>
      <c r="N220" s="292"/>
      <c r="O220" s="293"/>
      <c r="P220" s="294"/>
      <c r="Q220" s="294"/>
      <c r="R220" s="294"/>
      <c r="S220" s="294"/>
      <c r="T220" s="294"/>
      <c r="U220" s="294"/>
      <c r="V220" s="294"/>
      <c r="W220" s="294"/>
      <c r="X220" s="294"/>
      <c r="Y220" s="294"/>
      <c r="Z220" s="294"/>
      <c r="AA220" s="294"/>
      <c r="AB220" s="294"/>
      <c r="AC220" s="294"/>
      <c r="AD220" s="295"/>
      <c r="AF220" s="10"/>
    </row>
    <row r="221" spans="1:32" ht="12.75" hidden="1" customHeight="1" outlineLevel="1" x14ac:dyDescent="0.25">
      <c r="B221" s="20" t="s">
        <v>68</v>
      </c>
      <c r="C221" s="252"/>
      <c r="D221" s="253"/>
      <c r="E221" s="254"/>
      <c r="F221" s="252"/>
      <c r="G221" s="253"/>
      <c r="H221" s="254"/>
      <c r="I221" s="252"/>
      <c r="J221" s="253"/>
      <c r="K221" s="254"/>
      <c r="L221" s="290">
        <f>+(C221+3*F221+2*I221)/6</f>
        <v>0</v>
      </c>
      <c r="M221" s="291"/>
      <c r="N221" s="292"/>
      <c r="O221" s="296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97"/>
      <c r="AB221" s="297"/>
      <c r="AC221" s="297"/>
      <c r="AD221" s="298"/>
      <c r="AF221" s="10"/>
    </row>
    <row r="222" spans="1:32" ht="12.75" hidden="1" customHeight="1" outlineLevel="1" x14ac:dyDescent="0.25">
      <c r="B222" s="302" t="s">
        <v>5</v>
      </c>
      <c r="C222" s="303"/>
      <c r="D222" s="303"/>
      <c r="E222" s="303"/>
      <c r="F222" s="303"/>
      <c r="G222" s="303"/>
      <c r="H222" s="303"/>
      <c r="I222" s="303"/>
      <c r="J222" s="303"/>
      <c r="K222" s="304"/>
      <c r="L222" s="255">
        <f>+SUM(L220:N221)</f>
        <v>0</v>
      </c>
      <c r="M222" s="256"/>
      <c r="N222" s="257"/>
      <c r="O222" s="299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1"/>
      <c r="AF222" s="10"/>
    </row>
    <row r="223" spans="1:32" ht="12.75" hidden="1" customHeight="1" outlineLevel="1" x14ac:dyDescent="0.25">
      <c r="B223" s="261" t="s">
        <v>6</v>
      </c>
      <c r="C223" s="262"/>
      <c r="D223" s="262"/>
      <c r="E223" s="262"/>
      <c r="F223" s="262"/>
      <c r="G223" s="262"/>
      <c r="H223" s="262"/>
      <c r="I223" s="262"/>
      <c r="J223" s="262"/>
      <c r="K223" s="262"/>
      <c r="L223" s="262"/>
      <c r="M223" s="262"/>
      <c r="N223" s="262"/>
      <c r="O223" s="262"/>
      <c r="P223" s="262"/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  <c r="AD223" s="263"/>
      <c r="AF223" s="10"/>
    </row>
    <row r="224" spans="1:32" ht="12.75" hidden="1" customHeight="1" outlineLevel="1" x14ac:dyDescent="0.25">
      <c r="B224" s="19"/>
      <c r="C224" s="264" t="s">
        <v>1</v>
      </c>
      <c r="D224" s="265"/>
      <c r="E224" s="266"/>
      <c r="F224" s="267" t="s">
        <v>2</v>
      </c>
      <c r="G224" s="268"/>
      <c r="H224" s="269"/>
      <c r="I224" s="267" t="s">
        <v>3</v>
      </c>
      <c r="J224" s="268"/>
      <c r="K224" s="269"/>
      <c r="L224" s="267" t="s">
        <v>4</v>
      </c>
      <c r="M224" s="268"/>
      <c r="N224" s="269"/>
      <c r="O224" s="258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  <c r="AA224" s="259"/>
      <c r="AB224" s="259"/>
      <c r="AC224" s="259"/>
      <c r="AD224" s="260"/>
      <c r="AF224" s="10"/>
    </row>
    <row r="225" spans="2:43" ht="15" hidden="1" customHeight="1" outlineLevel="1" x14ac:dyDescent="0.25">
      <c r="B225" s="20" t="s">
        <v>7</v>
      </c>
      <c r="C225" s="252"/>
      <c r="D225" s="253"/>
      <c r="E225" s="254"/>
      <c r="F225" s="252"/>
      <c r="G225" s="253"/>
      <c r="H225" s="254"/>
      <c r="I225" s="252"/>
      <c r="J225" s="253"/>
      <c r="K225" s="254"/>
      <c r="L225" s="255">
        <f>+(C225+3*F225+2*I225)/6</f>
        <v>0</v>
      </c>
      <c r="M225" s="256"/>
      <c r="N225" s="257"/>
      <c r="O225" s="258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  <c r="AA225" s="259"/>
      <c r="AB225" s="259"/>
      <c r="AC225" s="259"/>
      <c r="AD225" s="260"/>
      <c r="AF225" s="10"/>
    </row>
    <row r="226" spans="2:43" ht="12.75" hidden="1" customHeight="1" outlineLevel="1" x14ac:dyDescent="0.3">
      <c r="B226" s="351" t="s">
        <v>69</v>
      </c>
      <c r="C226" s="348" t="s">
        <v>8</v>
      </c>
      <c r="D226" s="349"/>
      <c r="E226" s="350"/>
      <c r="F226" s="348" t="s">
        <v>9</v>
      </c>
      <c r="G226" s="349"/>
      <c r="H226" s="350"/>
      <c r="I226" s="348" t="s">
        <v>10</v>
      </c>
      <c r="J226" s="349"/>
      <c r="K226" s="350"/>
      <c r="L226" s="348" t="s">
        <v>11</v>
      </c>
      <c r="M226" s="349"/>
      <c r="N226" s="350"/>
      <c r="O226" s="348" t="s">
        <v>12</v>
      </c>
      <c r="P226" s="349"/>
      <c r="Q226" s="350"/>
      <c r="R226" s="348" t="s">
        <v>13</v>
      </c>
      <c r="S226" s="349"/>
      <c r="T226" s="350"/>
      <c r="U226" s="348" t="s">
        <v>14</v>
      </c>
      <c r="V226" s="349"/>
      <c r="W226" s="350"/>
      <c r="X226" s="348" t="s">
        <v>15</v>
      </c>
      <c r="Y226" s="349"/>
      <c r="Z226" s="350"/>
      <c r="AA226" s="348" t="s">
        <v>82</v>
      </c>
      <c r="AB226" s="349"/>
      <c r="AC226" s="350"/>
      <c r="AD226" s="247" t="s">
        <v>16</v>
      </c>
      <c r="AE226" s="21"/>
      <c r="AF226" s="10"/>
    </row>
    <row r="227" spans="2:43" ht="12.75" hidden="1" customHeight="1" outlineLevel="1" x14ac:dyDescent="0.25">
      <c r="B227" s="352"/>
      <c r="C227" s="70" t="s">
        <v>17</v>
      </c>
      <c r="D227" s="70" t="s">
        <v>18</v>
      </c>
      <c r="E227" s="70" t="s">
        <v>19</v>
      </c>
      <c r="F227" s="70" t="s">
        <v>17</v>
      </c>
      <c r="G227" s="70" t="s">
        <v>18</v>
      </c>
      <c r="H227" s="70" t="s">
        <v>19</v>
      </c>
      <c r="I227" s="70" t="s">
        <v>17</v>
      </c>
      <c r="J227" s="70" t="s">
        <v>18</v>
      </c>
      <c r="K227" s="70" t="s">
        <v>19</v>
      </c>
      <c r="L227" s="70" t="s">
        <v>17</v>
      </c>
      <c r="M227" s="70" t="s">
        <v>18</v>
      </c>
      <c r="N227" s="70" t="s">
        <v>19</v>
      </c>
      <c r="O227" s="70" t="s">
        <v>17</v>
      </c>
      <c r="P227" s="70" t="s">
        <v>18</v>
      </c>
      <c r="Q227" s="70" t="s">
        <v>19</v>
      </c>
      <c r="R227" s="70" t="s">
        <v>17</v>
      </c>
      <c r="S227" s="70" t="s">
        <v>18</v>
      </c>
      <c r="T227" s="70" t="s">
        <v>19</v>
      </c>
      <c r="U227" s="70" t="s">
        <v>17</v>
      </c>
      <c r="V227" s="70" t="s">
        <v>18</v>
      </c>
      <c r="W227" s="70" t="s">
        <v>19</v>
      </c>
      <c r="X227" s="70" t="s">
        <v>17</v>
      </c>
      <c r="Y227" s="70" t="s">
        <v>18</v>
      </c>
      <c r="Z227" s="70" t="s">
        <v>19</v>
      </c>
      <c r="AA227" s="70" t="s">
        <v>17</v>
      </c>
      <c r="AB227" s="70" t="s">
        <v>18</v>
      </c>
      <c r="AC227" s="70" t="s">
        <v>19</v>
      </c>
      <c r="AD227" s="248"/>
      <c r="AF227" s="10"/>
    </row>
    <row r="228" spans="2:43" ht="12.75" hidden="1" customHeight="1" outlineLevel="1" x14ac:dyDescent="0.25">
      <c r="B228" s="249" t="s">
        <v>70</v>
      </c>
      <c r="C228" s="250"/>
      <c r="D228" s="250"/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50"/>
      <c r="X228" s="250"/>
      <c r="Y228" s="250"/>
      <c r="Z228" s="250"/>
      <c r="AA228" s="250"/>
      <c r="AB228" s="250"/>
      <c r="AC228" s="251"/>
      <c r="AD228" s="31">
        <f>+SUM(AD229:AD230)</f>
        <v>0</v>
      </c>
      <c r="AF228" s="48"/>
    </row>
    <row r="229" spans="2:43" hidden="1" outlineLevel="1" x14ac:dyDescent="0.25">
      <c r="B229" s="22" t="s">
        <v>20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4"/>
      <c r="P229" s="24"/>
      <c r="Q229" s="24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81">
        <f>+IF($C$217="",0,+SUMPRODUCT(C229:AC229,Constantes!$E$41:$AE$41))</f>
        <v>0</v>
      </c>
      <c r="AF229" s="48"/>
    </row>
    <row r="230" spans="2:43" hidden="1" outlineLevel="1" x14ac:dyDescent="0.25">
      <c r="B230" s="22" t="s">
        <v>21</v>
      </c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4"/>
      <c r="P230" s="24"/>
      <c r="Q230" s="24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81">
        <f>+IF($C$217="",0,+SUMPRODUCT(C230:AC230,Constantes!$E$42:$AE$42))</f>
        <v>0</v>
      </c>
      <c r="AF230" s="48"/>
    </row>
    <row r="231" spans="2:43" ht="12.75" hidden="1" customHeight="1" outlineLevel="1" x14ac:dyDescent="0.25">
      <c r="B231" s="249" t="s">
        <v>71</v>
      </c>
      <c r="C231" s="250"/>
      <c r="D231" s="250"/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0"/>
      <c r="Z231" s="250"/>
      <c r="AA231" s="250"/>
      <c r="AB231" s="250"/>
      <c r="AC231" s="251"/>
      <c r="AD231" s="31">
        <f>+SUM(AD232:AD233)</f>
        <v>0</v>
      </c>
    </row>
    <row r="232" spans="2:43" hidden="1" outlineLevel="1" x14ac:dyDescent="0.25">
      <c r="B232" s="22" t="s">
        <v>20</v>
      </c>
      <c r="C232" s="25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4"/>
      <c r="P232" s="24"/>
      <c r="Q232" s="24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81">
        <f>+IF($C$217="",0,+SUMPRODUCT(C232:AC232,Constantes!$E$41:$AE$41))</f>
        <v>0</v>
      </c>
    </row>
    <row r="233" spans="2:43" hidden="1" outlineLevel="1" x14ac:dyDescent="0.25">
      <c r="B233" s="22" t="s">
        <v>21</v>
      </c>
      <c r="C233" s="25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4"/>
      <c r="P233" s="24"/>
      <c r="Q233" s="24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81">
        <f>+IF($C$217="",0,+SUMPRODUCT(C233:AC233,Constantes!$E$42:$AE$42))</f>
        <v>0</v>
      </c>
    </row>
    <row r="234" spans="2:43" ht="12.75" hidden="1" customHeight="1" outlineLevel="1" x14ac:dyDescent="0.25">
      <c r="B234" s="249" t="s">
        <v>72</v>
      </c>
      <c r="C234" s="250"/>
      <c r="D234" s="250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0"/>
      <c r="Z234" s="250"/>
      <c r="AA234" s="250"/>
      <c r="AB234" s="250"/>
      <c r="AC234" s="251"/>
      <c r="AD234" s="31">
        <f>+SUM(AD235:AD236)</f>
        <v>0</v>
      </c>
    </row>
    <row r="235" spans="2:43" hidden="1" outlineLevel="1" x14ac:dyDescent="0.25">
      <c r="B235" s="22" t="s">
        <v>20</v>
      </c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4"/>
      <c r="P235" s="24"/>
      <c r="Q235" s="24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81">
        <f>+IF($C$217="",0,+SUMPRODUCT(C235:AC235,Constantes!$E$41:$AE$41))</f>
        <v>0</v>
      </c>
    </row>
    <row r="236" spans="2:43" hidden="1" outlineLevel="1" x14ac:dyDescent="0.25">
      <c r="B236" s="22" t="s">
        <v>21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4"/>
      <c r="P236" s="24"/>
      <c r="Q236" s="24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81">
        <f>+IF($C$217="",0,+SUMPRODUCT(C236:AC236,Constantes!$E$42:$AE$42))</f>
        <v>0</v>
      </c>
    </row>
    <row r="237" spans="2:43" ht="12.75" hidden="1" customHeight="1" outlineLevel="1" x14ac:dyDescent="0.25">
      <c r="B237" s="302" t="s">
        <v>22</v>
      </c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  <c r="R237" s="303"/>
      <c r="S237" s="303"/>
      <c r="T237" s="303"/>
      <c r="U237" s="303"/>
      <c r="V237" s="303"/>
      <c r="W237" s="303"/>
      <c r="X237" s="303"/>
      <c r="Y237" s="303"/>
      <c r="Z237" s="304"/>
      <c r="AA237" s="71"/>
      <c r="AB237" s="71"/>
      <c r="AC237" s="71"/>
      <c r="AD237" s="82">
        <f>+L225+AD228+AD231+AD234</f>
        <v>0</v>
      </c>
    </row>
    <row r="238" spans="2:43" ht="12.75" hidden="1" customHeight="1" outlineLevel="1" x14ac:dyDescent="0.25">
      <c r="B238" s="345" t="s">
        <v>151</v>
      </c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346"/>
      <c r="AB238" s="346"/>
      <c r="AC238" s="347"/>
      <c r="AD238" s="82">
        <f>L222+AD237</f>
        <v>0</v>
      </c>
    </row>
    <row r="239" spans="2:43" ht="12.75" hidden="1" customHeight="1" outlineLevel="1" x14ac:dyDescent="0.25">
      <c r="B239" s="261" t="s">
        <v>23</v>
      </c>
      <c r="C239" s="262"/>
      <c r="D239" s="262"/>
      <c r="E239" s="262"/>
      <c r="F239" s="262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  <c r="AD239" s="263"/>
    </row>
    <row r="240" spans="2:43" ht="12.75" hidden="1" customHeight="1" outlineLevel="1" x14ac:dyDescent="0.25">
      <c r="B240" s="351" t="s">
        <v>69</v>
      </c>
      <c r="C240" s="348" t="s">
        <v>8</v>
      </c>
      <c r="D240" s="349"/>
      <c r="E240" s="350"/>
      <c r="F240" s="348" t="s">
        <v>9</v>
      </c>
      <c r="G240" s="349"/>
      <c r="H240" s="350"/>
      <c r="I240" s="348" t="s">
        <v>10</v>
      </c>
      <c r="J240" s="349"/>
      <c r="K240" s="350"/>
      <c r="L240" s="348" t="s">
        <v>11</v>
      </c>
      <c r="M240" s="349"/>
      <c r="N240" s="350"/>
      <c r="O240" s="348" t="s">
        <v>12</v>
      </c>
      <c r="P240" s="349"/>
      <c r="Q240" s="350"/>
      <c r="R240" s="348" t="s">
        <v>13</v>
      </c>
      <c r="S240" s="349"/>
      <c r="T240" s="350"/>
      <c r="U240" s="348" t="s">
        <v>14</v>
      </c>
      <c r="V240" s="349"/>
      <c r="W240" s="350"/>
      <c r="X240" s="348" t="s">
        <v>15</v>
      </c>
      <c r="Y240" s="349"/>
      <c r="Z240" s="350"/>
      <c r="AA240" s="348" t="s">
        <v>82</v>
      </c>
      <c r="AB240" s="349"/>
      <c r="AC240" s="350"/>
      <c r="AD240" s="247" t="s">
        <v>16</v>
      </c>
      <c r="AO240" s="49"/>
      <c r="AP240" s="49"/>
      <c r="AQ240" s="49"/>
    </row>
    <row r="241" spans="2:43" ht="15" hidden="1" customHeight="1" outlineLevel="1" x14ac:dyDescent="0.35">
      <c r="B241" s="352"/>
      <c r="C241" s="70" t="s">
        <v>17</v>
      </c>
      <c r="D241" s="70" t="s">
        <v>18</v>
      </c>
      <c r="E241" s="70" t="s">
        <v>19</v>
      </c>
      <c r="F241" s="70" t="s">
        <v>17</v>
      </c>
      <c r="G241" s="70" t="s">
        <v>18</v>
      </c>
      <c r="H241" s="70" t="s">
        <v>19</v>
      </c>
      <c r="I241" s="70" t="s">
        <v>17</v>
      </c>
      <c r="J241" s="70" t="s">
        <v>18</v>
      </c>
      <c r="K241" s="70" t="s">
        <v>19</v>
      </c>
      <c r="L241" s="70" t="s">
        <v>17</v>
      </c>
      <c r="M241" s="70" t="s">
        <v>18</v>
      </c>
      <c r="N241" s="70" t="s">
        <v>19</v>
      </c>
      <c r="O241" s="70" t="s">
        <v>17</v>
      </c>
      <c r="P241" s="70" t="s">
        <v>18</v>
      </c>
      <c r="Q241" s="70" t="s">
        <v>19</v>
      </c>
      <c r="R241" s="70" t="s">
        <v>17</v>
      </c>
      <c r="S241" s="70" t="s">
        <v>18</v>
      </c>
      <c r="T241" s="70" t="s">
        <v>19</v>
      </c>
      <c r="U241" s="70" t="s">
        <v>17</v>
      </c>
      <c r="V241" s="70" t="s">
        <v>18</v>
      </c>
      <c r="W241" s="70" t="s">
        <v>19</v>
      </c>
      <c r="X241" s="70" t="s">
        <v>17</v>
      </c>
      <c r="Y241" s="70" t="s">
        <v>18</v>
      </c>
      <c r="Z241" s="70" t="s">
        <v>19</v>
      </c>
      <c r="AA241" s="70" t="s">
        <v>17</v>
      </c>
      <c r="AB241" s="70" t="s">
        <v>18</v>
      </c>
      <c r="AC241" s="70" t="s">
        <v>19</v>
      </c>
      <c r="AD241" s="248"/>
      <c r="AG241"/>
      <c r="AH241"/>
      <c r="AI241"/>
      <c r="AJ241"/>
      <c r="AK241" s="10"/>
      <c r="AL241" s="10"/>
      <c r="AM241"/>
      <c r="AN241"/>
      <c r="AO241" s="50"/>
      <c r="AP241" s="48"/>
      <c r="AQ241" s="48"/>
    </row>
    <row r="242" spans="2:43" ht="15" hidden="1" customHeight="1" outlineLevel="1" x14ac:dyDescent="0.25">
      <c r="B242" s="249" t="s">
        <v>74</v>
      </c>
      <c r="C242" s="250"/>
      <c r="D242" s="250"/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0"/>
      <c r="AA242" s="250"/>
      <c r="AB242" s="250"/>
      <c r="AC242" s="251"/>
      <c r="AD242" s="31">
        <f>+SUM(AD243:AD245)</f>
        <v>0</v>
      </c>
    </row>
    <row r="243" spans="2:43" hidden="1" outlineLevel="1" x14ac:dyDescent="0.25">
      <c r="B243" s="64" t="s">
        <v>24</v>
      </c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4"/>
      <c r="P243" s="24"/>
      <c r="Q243" s="24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81">
        <f>+IF($C$217="",0,+SUMPRODUCT(C243:AC243,Constantes!$E$43:$AE$43))</f>
        <v>0</v>
      </c>
    </row>
    <row r="244" spans="2:43" ht="20.5" hidden="1" outlineLevel="1" x14ac:dyDescent="0.25">
      <c r="B244" s="65" t="s">
        <v>66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4"/>
      <c r="P244" s="24"/>
      <c r="Q244" s="24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81">
        <f>+IF($C$217="",0,+SUMPRODUCT(C244:AC244,Constantes!$E$43:$AE$43))</f>
        <v>0</v>
      </c>
    </row>
    <row r="245" spans="2:43" ht="20.5" hidden="1" outlineLevel="1" x14ac:dyDescent="0.25">
      <c r="B245" s="66" t="s">
        <v>67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4"/>
      <c r="P245" s="24"/>
      <c r="Q245" s="24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81">
        <f>+IF($C$217="",0,+SUMPRODUCT(C245:AC245,Constantes!$E$43:$AE$43))</f>
        <v>0</v>
      </c>
    </row>
    <row r="246" spans="2:43" ht="15" hidden="1" customHeight="1" outlineLevel="1" x14ac:dyDescent="0.25">
      <c r="B246" s="249" t="s">
        <v>75</v>
      </c>
      <c r="C246" s="250"/>
      <c r="D246" s="250"/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0"/>
      <c r="AA246" s="250"/>
      <c r="AB246" s="250"/>
      <c r="AC246" s="251"/>
      <c r="AD246" s="31">
        <f>+SUM(AD247:AD249)</f>
        <v>0</v>
      </c>
    </row>
    <row r="247" spans="2:43" hidden="1" outlineLevel="1" x14ac:dyDescent="0.25">
      <c r="B247" s="64" t="s">
        <v>24</v>
      </c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4"/>
      <c r="P247" s="24"/>
      <c r="Q247" s="24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81">
        <f>+IF($C$217="",0,+SUMPRODUCT(C247:AC247,Constantes!$E$43:$AE$43))</f>
        <v>0</v>
      </c>
    </row>
    <row r="248" spans="2:43" ht="20.5" hidden="1" outlineLevel="1" x14ac:dyDescent="0.25">
      <c r="B248" s="65" t="s">
        <v>66</v>
      </c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4"/>
      <c r="P248" s="24"/>
      <c r="Q248" s="24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81">
        <f>+IF($C$217="",0,+SUMPRODUCT(C248:AC248,Constantes!$E$43:$AE$43))</f>
        <v>0</v>
      </c>
    </row>
    <row r="249" spans="2:43" ht="20.5" hidden="1" outlineLevel="1" x14ac:dyDescent="0.25">
      <c r="B249" s="66" t="s">
        <v>67</v>
      </c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4"/>
      <c r="P249" s="24"/>
      <c r="Q249" s="24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81">
        <f>+IF($C$217="",0,+SUMPRODUCT(C249:AC249,Constantes!$E$43:$AE$43))</f>
        <v>0</v>
      </c>
    </row>
    <row r="250" spans="2:43" ht="15" hidden="1" customHeight="1" outlineLevel="1" x14ac:dyDescent="0.25">
      <c r="B250" s="249" t="s">
        <v>76</v>
      </c>
      <c r="C250" s="250"/>
      <c r="D250" s="250"/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0"/>
      <c r="AA250" s="250"/>
      <c r="AB250" s="250"/>
      <c r="AC250" s="251"/>
      <c r="AD250" s="31">
        <f>+SUM(AD251:AD253)</f>
        <v>0</v>
      </c>
    </row>
    <row r="251" spans="2:43" hidden="1" outlineLevel="1" x14ac:dyDescent="0.25">
      <c r="B251" s="64" t="s">
        <v>24</v>
      </c>
      <c r="C251" s="2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4"/>
      <c r="P251" s="24"/>
      <c r="Q251" s="24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81">
        <f>+IF($C$217="",0,+SUMPRODUCT(C251:AC251,Constantes!$E$43:$AE$43))</f>
        <v>0</v>
      </c>
    </row>
    <row r="252" spans="2:43" ht="20.5" hidden="1" outlineLevel="1" x14ac:dyDescent="0.25">
      <c r="B252" s="65" t="s">
        <v>66</v>
      </c>
      <c r="C252" s="2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4"/>
      <c r="P252" s="24"/>
      <c r="Q252" s="24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81">
        <f>+IF($C$217="",0,+SUMPRODUCT(C252:AC252,Constantes!$E$43:$AE$43))</f>
        <v>0</v>
      </c>
    </row>
    <row r="253" spans="2:43" ht="20.5" hidden="1" outlineLevel="1" x14ac:dyDescent="0.25">
      <c r="B253" s="67" t="s">
        <v>67</v>
      </c>
      <c r="C253" s="34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6"/>
      <c r="P253" s="36"/>
      <c r="Q253" s="36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81">
        <f>+IF($C$217="",0,+SUMPRODUCT(C253:AC253,Constantes!$E$43:$AE$43))</f>
        <v>0</v>
      </c>
    </row>
    <row r="254" spans="2:43" ht="15" hidden="1" customHeight="1" outlineLevel="1" x14ac:dyDescent="0.25">
      <c r="B254" s="378" t="s">
        <v>152</v>
      </c>
      <c r="C254" s="379"/>
      <c r="D254" s="379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  <c r="Y254" s="379"/>
      <c r="Z254" s="379"/>
      <c r="AA254" s="379"/>
      <c r="AB254" s="379"/>
      <c r="AC254" s="380"/>
      <c r="AD254" s="333"/>
    </row>
    <row r="255" spans="2:43" ht="12.75" hidden="1" customHeight="1" outlineLevel="1" x14ac:dyDescent="0.25">
      <c r="B255" s="372" t="s">
        <v>145</v>
      </c>
      <c r="C255" s="374" t="s">
        <v>146</v>
      </c>
      <c r="D255" s="375"/>
      <c r="E255" s="375"/>
      <c r="F255" s="375"/>
      <c r="G255" s="375"/>
      <c r="H255" s="375"/>
      <c r="I255" s="375"/>
      <c r="J255" s="375"/>
      <c r="K255" s="376"/>
      <c r="L255" s="374" t="s">
        <v>149</v>
      </c>
      <c r="M255" s="375"/>
      <c r="N255" s="375"/>
      <c r="O255" s="375"/>
      <c r="P255" s="375"/>
      <c r="Q255" s="375"/>
      <c r="R255" s="375"/>
      <c r="S255" s="375"/>
      <c r="T255" s="376"/>
      <c r="U255" s="374" t="s">
        <v>150</v>
      </c>
      <c r="V255" s="375"/>
      <c r="W255" s="375"/>
      <c r="X255" s="375"/>
      <c r="Y255" s="375"/>
      <c r="Z255" s="375"/>
      <c r="AA255" s="375"/>
      <c r="AB255" s="375"/>
      <c r="AC255" s="377"/>
      <c r="AD255" s="334"/>
    </row>
    <row r="256" spans="2:43" ht="12.75" hidden="1" customHeight="1" outlineLevel="1" x14ac:dyDescent="0.25">
      <c r="B256" s="373"/>
      <c r="C256" s="369" t="s">
        <v>1</v>
      </c>
      <c r="D256" s="370"/>
      <c r="E256" s="311" t="s">
        <v>147</v>
      </c>
      <c r="F256" s="313"/>
      <c r="G256" s="367" t="s">
        <v>148</v>
      </c>
      <c r="H256" s="368"/>
      <c r="I256" s="311" t="s">
        <v>16</v>
      </c>
      <c r="J256" s="312"/>
      <c r="K256" s="313"/>
      <c r="L256" s="371" t="s">
        <v>1</v>
      </c>
      <c r="M256" s="370"/>
      <c r="N256" s="311" t="s">
        <v>147</v>
      </c>
      <c r="O256" s="313"/>
      <c r="P256" s="367" t="s">
        <v>148</v>
      </c>
      <c r="Q256" s="368"/>
      <c r="R256" s="311" t="s">
        <v>16</v>
      </c>
      <c r="S256" s="312"/>
      <c r="T256" s="313"/>
      <c r="U256" s="371" t="s">
        <v>1</v>
      </c>
      <c r="V256" s="370"/>
      <c r="W256" s="311" t="s">
        <v>147</v>
      </c>
      <c r="X256" s="313"/>
      <c r="Y256" s="367" t="s">
        <v>148</v>
      </c>
      <c r="Z256" s="368"/>
      <c r="AA256" s="311" t="s">
        <v>16</v>
      </c>
      <c r="AB256" s="312"/>
      <c r="AC256" s="313"/>
      <c r="AD256" s="334"/>
    </row>
    <row r="257" spans="1:31" hidden="1" outlineLevel="1" x14ac:dyDescent="0.25">
      <c r="A257" s="27"/>
      <c r="B257" s="37" t="s">
        <v>25</v>
      </c>
      <c r="C257" s="243"/>
      <c r="D257" s="244"/>
      <c r="E257" s="245"/>
      <c r="F257" s="244"/>
      <c r="G257" s="245"/>
      <c r="H257" s="246"/>
      <c r="I257" s="356">
        <f>(C257*3+E257*2+G257)/6</f>
        <v>0</v>
      </c>
      <c r="J257" s="357"/>
      <c r="K257" s="358"/>
      <c r="L257" s="243"/>
      <c r="M257" s="244"/>
      <c r="N257" s="245"/>
      <c r="O257" s="244"/>
      <c r="P257" s="245"/>
      <c r="Q257" s="246"/>
      <c r="R257" s="356">
        <f>(L257*3+N257*2+P257)/6</f>
        <v>0</v>
      </c>
      <c r="S257" s="357"/>
      <c r="T257" s="358"/>
      <c r="U257" s="243"/>
      <c r="V257" s="244"/>
      <c r="W257" s="245"/>
      <c r="X257" s="244"/>
      <c r="Y257" s="245"/>
      <c r="Z257" s="246"/>
      <c r="AA257" s="356">
        <f>(U257*3+W257*2+Y257)/6</f>
        <v>0</v>
      </c>
      <c r="AB257" s="357"/>
      <c r="AC257" s="358"/>
      <c r="AD257" s="334"/>
    </row>
    <row r="258" spans="1:31" hidden="1" outlineLevel="1" x14ac:dyDescent="0.25">
      <c r="A258" s="27"/>
      <c r="B258" s="37" t="s">
        <v>26</v>
      </c>
      <c r="C258" s="252"/>
      <c r="D258" s="359"/>
      <c r="E258" s="366"/>
      <c r="F258" s="359"/>
      <c r="G258" s="366"/>
      <c r="H258" s="254"/>
      <c r="I258" s="353">
        <f t="shared" ref="I258:I260" si="12">(C258*3+E258*2+G258)/6</f>
        <v>0</v>
      </c>
      <c r="J258" s="354"/>
      <c r="K258" s="355"/>
      <c r="L258" s="252"/>
      <c r="M258" s="359"/>
      <c r="N258" s="366"/>
      <c r="O258" s="359"/>
      <c r="P258" s="366"/>
      <c r="Q258" s="254"/>
      <c r="R258" s="353">
        <f t="shared" ref="R258:R260" si="13">(L258*3+N258*2+P258)/6</f>
        <v>0</v>
      </c>
      <c r="S258" s="354"/>
      <c r="T258" s="355"/>
      <c r="U258" s="252"/>
      <c r="V258" s="359"/>
      <c r="W258" s="366"/>
      <c r="X258" s="359"/>
      <c r="Y258" s="366"/>
      <c r="Z258" s="254"/>
      <c r="AA258" s="353">
        <f t="shared" ref="AA258:AA260" si="14">(U258*3+W258*2+Y258)/6</f>
        <v>0</v>
      </c>
      <c r="AB258" s="354"/>
      <c r="AC258" s="355"/>
      <c r="AD258" s="334"/>
    </row>
    <row r="259" spans="1:31" hidden="1" outlineLevel="1" x14ac:dyDescent="0.25">
      <c r="A259" s="27"/>
      <c r="B259" s="37" t="s">
        <v>28</v>
      </c>
      <c r="C259" s="252"/>
      <c r="D259" s="359"/>
      <c r="E259" s="366"/>
      <c r="F259" s="359"/>
      <c r="G259" s="366"/>
      <c r="H259" s="254"/>
      <c r="I259" s="353">
        <f t="shared" si="12"/>
        <v>0</v>
      </c>
      <c r="J259" s="354"/>
      <c r="K259" s="355"/>
      <c r="L259" s="252"/>
      <c r="M259" s="359"/>
      <c r="N259" s="366"/>
      <c r="O259" s="359"/>
      <c r="P259" s="366"/>
      <c r="Q259" s="254"/>
      <c r="R259" s="353">
        <f t="shared" si="13"/>
        <v>0</v>
      </c>
      <c r="S259" s="354"/>
      <c r="T259" s="355"/>
      <c r="U259" s="252"/>
      <c r="V259" s="359"/>
      <c r="W259" s="366"/>
      <c r="X259" s="359"/>
      <c r="Y259" s="366"/>
      <c r="Z259" s="254"/>
      <c r="AA259" s="353">
        <f t="shared" si="14"/>
        <v>0</v>
      </c>
      <c r="AB259" s="354"/>
      <c r="AC259" s="355"/>
      <c r="AD259" s="334"/>
    </row>
    <row r="260" spans="1:31" ht="13" hidden="1" outlineLevel="1" thickBot="1" x14ac:dyDescent="0.3">
      <c r="A260" s="27"/>
      <c r="B260" s="42" t="s">
        <v>27</v>
      </c>
      <c r="C260" s="252"/>
      <c r="D260" s="359"/>
      <c r="E260" s="366"/>
      <c r="F260" s="359"/>
      <c r="G260" s="366"/>
      <c r="H260" s="254"/>
      <c r="I260" s="353">
        <f t="shared" si="12"/>
        <v>0</v>
      </c>
      <c r="J260" s="354"/>
      <c r="K260" s="355"/>
      <c r="L260" s="252"/>
      <c r="M260" s="359"/>
      <c r="N260" s="366"/>
      <c r="O260" s="359"/>
      <c r="P260" s="366"/>
      <c r="Q260" s="254"/>
      <c r="R260" s="353">
        <f t="shared" si="13"/>
        <v>0</v>
      </c>
      <c r="S260" s="354"/>
      <c r="T260" s="355"/>
      <c r="U260" s="252"/>
      <c r="V260" s="359"/>
      <c r="W260" s="366"/>
      <c r="X260" s="359"/>
      <c r="Y260" s="366"/>
      <c r="Z260" s="254"/>
      <c r="AA260" s="353">
        <f t="shared" si="14"/>
        <v>0</v>
      </c>
      <c r="AB260" s="354"/>
      <c r="AC260" s="355"/>
      <c r="AD260" s="335"/>
    </row>
    <row r="261" spans="1:31" ht="15" hidden="1" customHeight="1" outlineLevel="1" x14ac:dyDescent="0.3">
      <c r="A261" s="27"/>
      <c r="B261" s="38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3"/>
      <c r="O261" s="360" t="s">
        <v>142</v>
      </c>
      <c r="P261" s="361"/>
      <c r="Q261" s="361"/>
      <c r="R261" s="361"/>
      <c r="S261" s="361"/>
      <c r="T261" s="361"/>
      <c r="U261" s="361"/>
      <c r="V261" s="361"/>
      <c r="W261" s="361"/>
      <c r="X261" s="361"/>
      <c r="Y261" s="361"/>
      <c r="Z261" s="361"/>
      <c r="AA261" s="361"/>
      <c r="AB261" s="361"/>
      <c r="AC261" s="362"/>
      <c r="AD261" s="83">
        <f>+IF(OR(AD243="",AD247="",AD251=""),"0",AD243+AD247+AD251+I257+I258+I259)</f>
        <v>0</v>
      </c>
    </row>
    <row r="262" spans="1:31" ht="15" hidden="1" customHeight="1" outlineLevel="1" x14ac:dyDescent="0.3">
      <c r="A262" s="27"/>
      <c r="B262" s="38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3"/>
      <c r="O262" s="360" t="s">
        <v>143</v>
      </c>
      <c r="P262" s="361"/>
      <c r="Q262" s="361"/>
      <c r="R262" s="361"/>
      <c r="S262" s="361"/>
      <c r="T262" s="361"/>
      <c r="U262" s="361"/>
      <c r="V262" s="361"/>
      <c r="W262" s="361"/>
      <c r="X262" s="361"/>
      <c r="Y262" s="361"/>
      <c r="Z262" s="361"/>
      <c r="AA262" s="361"/>
      <c r="AB262" s="361"/>
      <c r="AC262" s="362"/>
      <c r="AD262" s="84">
        <f>+IF(OR(AD244="",AD248="",AD252=""),"0",AD244+AD248+AD252+R257+R259+R258)</f>
        <v>0</v>
      </c>
    </row>
    <row r="263" spans="1:31" ht="15" hidden="1" customHeight="1" outlineLevel="1" thickBot="1" x14ac:dyDescent="0.35">
      <c r="B263" s="38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3"/>
      <c r="O263" s="360" t="s">
        <v>144</v>
      </c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361"/>
      <c r="AB263" s="361"/>
      <c r="AC263" s="362"/>
      <c r="AD263" s="85">
        <f>+IF(OR(AD245="",AD249="",AD253=""),"0",AD245+AD249+AD253+AA257+AA258+AA259)</f>
        <v>0</v>
      </c>
    </row>
    <row r="264" spans="1:31" ht="15.75" hidden="1" customHeight="1" outlineLevel="1" x14ac:dyDescent="0.3">
      <c r="B264" s="38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3"/>
      <c r="O264" s="283" t="s">
        <v>161</v>
      </c>
      <c r="P264" s="284"/>
      <c r="Q264" s="284"/>
      <c r="R264" s="284"/>
      <c r="S264" s="284"/>
      <c r="T264" s="284"/>
      <c r="U264" s="284"/>
      <c r="V264" s="284"/>
      <c r="W264" s="284"/>
      <c r="X264" s="285"/>
      <c r="Y264" s="286"/>
      <c r="Z264" s="287"/>
      <c r="AA264" s="287"/>
      <c r="AB264" s="287"/>
      <c r="AC264" s="288"/>
      <c r="AD264" s="83">
        <f>IF($C$217="",0,IF(Y264="ALTO",Constantes!E44,IF(Y264="MEDIO",Constantes!F44,IF(Y264="BAJO",Constantes!G44,0))))</f>
        <v>0</v>
      </c>
      <c r="AE264" s="21"/>
    </row>
    <row r="265" spans="1:31" ht="15.75" hidden="1" customHeight="1" outlineLevel="1" x14ac:dyDescent="0.3">
      <c r="B265" s="38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3"/>
      <c r="O265" s="283" t="s">
        <v>175</v>
      </c>
      <c r="P265" s="284"/>
      <c r="Q265" s="284"/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  <c r="AB265" s="284"/>
      <c r="AC265" s="285"/>
      <c r="AD265" s="84">
        <f>+IFERROR(I260+R260+AA260,0)</f>
        <v>0</v>
      </c>
      <c r="AE265" s="21"/>
    </row>
    <row r="266" spans="1:31" ht="15" hidden="1" customHeight="1" outlineLevel="1" x14ac:dyDescent="0.3">
      <c r="B266" s="38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3"/>
      <c r="O266" s="363" t="s">
        <v>77</v>
      </c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64"/>
      <c r="AB266" s="364"/>
      <c r="AC266" s="365"/>
      <c r="AD266" s="86">
        <f>IFERROR(AD238+AD261+AD264,0)</f>
        <v>0</v>
      </c>
    </row>
    <row r="267" spans="1:31" ht="15" hidden="1" customHeight="1" outlineLevel="1" x14ac:dyDescent="0.3">
      <c r="B267" s="38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3"/>
      <c r="O267" s="363" t="s">
        <v>78</v>
      </c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364"/>
      <c r="AB267" s="364"/>
      <c r="AC267" s="365"/>
      <c r="AD267" s="87">
        <f>+IFERROR(AD266+AD262,0)</f>
        <v>0</v>
      </c>
      <c r="AE267" s="21"/>
    </row>
    <row r="268" spans="1:31" ht="15.75" hidden="1" customHeight="1" outlineLevel="1" thickBot="1" x14ac:dyDescent="0.35">
      <c r="B268" s="39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1"/>
      <c r="O268" s="363" t="s">
        <v>79</v>
      </c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5"/>
      <c r="AD268" s="88">
        <f>+IFERROR(AD263+AD267,0)</f>
        <v>0</v>
      </c>
      <c r="AE268" s="21"/>
    </row>
    <row r="269" spans="1:31" collapsed="1" x14ac:dyDescent="0.25"/>
  </sheetData>
  <dataConsolidate/>
  <mergeCells count="678">
    <mergeCell ref="O53:AC53"/>
    <mergeCell ref="O106:AC106"/>
    <mergeCell ref="O159:AC159"/>
    <mergeCell ref="O212:AC212"/>
    <mergeCell ref="O265:AC265"/>
    <mergeCell ref="O267:AC267"/>
    <mergeCell ref="O268:AC268"/>
    <mergeCell ref="Y259:Z259"/>
    <mergeCell ref="AA259:AC259"/>
    <mergeCell ref="Y260:Z260"/>
    <mergeCell ref="AA260:AC260"/>
    <mergeCell ref="N206:O206"/>
    <mergeCell ref="B238:AC238"/>
    <mergeCell ref="B254:AC254"/>
    <mergeCell ref="AA173:AC173"/>
    <mergeCell ref="B178:AC178"/>
    <mergeCell ref="B181:AC181"/>
    <mergeCell ref="I204:K204"/>
    <mergeCell ref="I205:K205"/>
    <mergeCell ref="O161:AC161"/>
    <mergeCell ref="O162:AC162"/>
    <mergeCell ref="B185:AC185"/>
    <mergeCell ref="B201:AC201"/>
    <mergeCell ref="B197:AC197"/>
    <mergeCell ref="C260:D260"/>
    <mergeCell ref="E260:F260"/>
    <mergeCell ref="G260:H260"/>
    <mergeCell ref="L260:M260"/>
    <mergeCell ref="N260:O260"/>
    <mergeCell ref="P260:Q260"/>
    <mergeCell ref="R260:T260"/>
    <mergeCell ref="U260:V260"/>
    <mergeCell ref="W260:X260"/>
    <mergeCell ref="AA256:AC256"/>
    <mergeCell ref="W257:X257"/>
    <mergeCell ref="Y257:Z257"/>
    <mergeCell ref="AA257:AC257"/>
    <mergeCell ref="C258:D258"/>
    <mergeCell ref="C259:D259"/>
    <mergeCell ref="E259:F259"/>
    <mergeCell ref="G259:H259"/>
    <mergeCell ref="L259:M259"/>
    <mergeCell ref="N259:O259"/>
    <mergeCell ref="P259:Q259"/>
    <mergeCell ref="R259:T259"/>
    <mergeCell ref="U259:V259"/>
    <mergeCell ref="W259:X259"/>
    <mergeCell ref="G256:H256"/>
    <mergeCell ref="I256:K256"/>
    <mergeCell ref="L256:M256"/>
    <mergeCell ref="N256:O256"/>
    <mergeCell ref="P256:Q256"/>
    <mergeCell ref="R256:T256"/>
    <mergeCell ref="U256:V256"/>
    <mergeCell ref="W256:X256"/>
    <mergeCell ref="Y256:Z256"/>
    <mergeCell ref="AD201:AD207"/>
    <mergeCell ref="B202:B203"/>
    <mergeCell ref="C202:K202"/>
    <mergeCell ref="C205:D205"/>
    <mergeCell ref="E205:F205"/>
    <mergeCell ref="G205:H205"/>
    <mergeCell ref="P206:Q206"/>
    <mergeCell ref="R206:T206"/>
    <mergeCell ref="U206:V206"/>
    <mergeCell ref="W206:X206"/>
    <mergeCell ref="Y206:Z206"/>
    <mergeCell ref="AA206:AC206"/>
    <mergeCell ref="I206:K206"/>
    <mergeCell ref="U205:V205"/>
    <mergeCell ref="W205:X205"/>
    <mergeCell ref="Y205:Z205"/>
    <mergeCell ref="AA205:AC205"/>
    <mergeCell ref="L205:M205"/>
    <mergeCell ref="N205:O205"/>
    <mergeCell ref="P205:Q205"/>
    <mergeCell ref="C206:D206"/>
    <mergeCell ref="E206:F206"/>
    <mergeCell ref="G206:H206"/>
    <mergeCell ref="L206:M206"/>
    <mergeCell ref="B186:AD186"/>
    <mergeCell ref="B187:B188"/>
    <mergeCell ref="C187:E187"/>
    <mergeCell ref="F187:H187"/>
    <mergeCell ref="I187:K187"/>
    <mergeCell ref="L187:N187"/>
    <mergeCell ref="O187:Q187"/>
    <mergeCell ref="R187:T187"/>
    <mergeCell ref="U187:W187"/>
    <mergeCell ref="X187:Z187"/>
    <mergeCell ref="AA187:AC187"/>
    <mergeCell ref="AD187:AD188"/>
    <mergeCell ref="AD173:AD174"/>
    <mergeCell ref="B175:AC175"/>
    <mergeCell ref="P151:Q151"/>
    <mergeCell ref="R151:T151"/>
    <mergeCell ref="U151:V151"/>
    <mergeCell ref="L202:T202"/>
    <mergeCell ref="U202:AC202"/>
    <mergeCell ref="C153:D153"/>
    <mergeCell ref="E153:F153"/>
    <mergeCell ref="G153:H153"/>
    <mergeCell ref="L153:M153"/>
    <mergeCell ref="N153:O153"/>
    <mergeCell ref="P153:Q153"/>
    <mergeCell ref="R153:T153"/>
    <mergeCell ref="U153:V153"/>
    <mergeCell ref="W153:X153"/>
    <mergeCell ref="O172:AD172"/>
    <mergeCell ref="O171:AD171"/>
    <mergeCell ref="B170:AD170"/>
    <mergeCell ref="O167:AD169"/>
    <mergeCell ref="O166:AD166"/>
    <mergeCell ref="B165:AD165"/>
    <mergeCell ref="O173:Q173"/>
    <mergeCell ref="R173:T173"/>
    <mergeCell ref="U173:W173"/>
    <mergeCell ref="X173:Z173"/>
    <mergeCell ref="P154:Q154"/>
    <mergeCell ref="R154:T154"/>
    <mergeCell ref="U154:V154"/>
    <mergeCell ref="W154:X154"/>
    <mergeCell ref="Y154:Z154"/>
    <mergeCell ref="AA154:AC154"/>
    <mergeCell ref="P152:Q152"/>
    <mergeCell ref="R152:T152"/>
    <mergeCell ref="U152:V152"/>
    <mergeCell ref="W152:X152"/>
    <mergeCell ref="Y152:Z152"/>
    <mergeCell ref="AA152:AC152"/>
    <mergeCell ref="Y153:Z153"/>
    <mergeCell ref="AA153:AC153"/>
    <mergeCell ref="X134:Z134"/>
    <mergeCell ref="AA134:AC134"/>
    <mergeCell ref="AD134:AD135"/>
    <mergeCell ref="U101:V101"/>
    <mergeCell ref="W101:X101"/>
    <mergeCell ref="Y101:Z101"/>
    <mergeCell ref="AA101:AC101"/>
    <mergeCell ref="E150:F150"/>
    <mergeCell ref="G150:H150"/>
    <mergeCell ref="I150:K150"/>
    <mergeCell ref="L149:T149"/>
    <mergeCell ref="U149:AC149"/>
    <mergeCell ref="AD120:AD121"/>
    <mergeCell ref="B128:AC128"/>
    <mergeCell ref="B131:Z131"/>
    <mergeCell ref="O120:Q120"/>
    <mergeCell ref="R120:T120"/>
    <mergeCell ref="U120:W120"/>
    <mergeCell ref="X120:Z120"/>
    <mergeCell ref="AA120:AC120"/>
    <mergeCell ref="B120:B121"/>
    <mergeCell ref="C120:E120"/>
    <mergeCell ref="F120:H120"/>
    <mergeCell ref="I120:K120"/>
    <mergeCell ref="L97:M97"/>
    <mergeCell ref="N97:O97"/>
    <mergeCell ref="P97:Q97"/>
    <mergeCell ref="W151:X151"/>
    <mergeCell ref="Y151:Z151"/>
    <mergeCell ref="AA151:AC151"/>
    <mergeCell ref="Y97:Z97"/>
    <mergeCell ref="AA97:AC97"/>
    <mergeCell ref="U150:V150"/>
    <mergeCell ref="W150:X150"/>
    <mergeCell ref="Y150:Z150"/>
    <mergeCell ref="AA150:AC150"/>
    <mergeCell ref="U98:V98"/>
    <mergeCell ref="W98:X98"/>
    <mergeCell ref="Y98:Z98"/>
    <mergeCell ref="B133:AD133"/>
    <mergeCell ref="B134:B135"/>
    <mergeCell ref="C134:E134"/>
    <mergeCell ref="F134:H134"/>
    <mergeCell ref="I134:K134"/>
    <mergeCell ref="L134:N134"/>
    <mergeCell ref="O134:Q134"/>
    <mergeCell ref="R134:T134"/>
    <mergeCell ref="U134:W134"/>
    <mergeCell ref="G100:H100"/>
    <mergeCell ref="L100:M100"/>
    <mergeCell ref="N100:O100"/>
    <mergeCell ref="E100:F100"/>
    <mergeCell ref="P150:Q150"/>
    <mergeCell ref="R150:T150"/>
    <mergeCell ref="B95:AC95"/>
    <mergeCell ref="AD95:AD101"/>
    <mergeCell ref="B96:B97"/>
    <mergeCell ref="C96:K96"/>
    <mergeCell ref="L96:T96"/>
    <mergeCell ref="U96:AC96"/>
    <mergeCell ref="C97:D97"/>
    <mergeCell ref="E97:F97"/>
    <mergeCell ref="G97:H97"/>
    <mergeCell ref="AA100:AC100"/>
    <mergeCell ref="C101:D101"/>
    <mergeCell ref="E101:F101"/>
    <mergeCell ref="G101:H101"/>
    <mergeCell ref="L101:M101"/>
    <mergeCell ref="N101:O101"/>
    <mergeCell ref="P101:Q101"/>
    <mergeCell ref="R101:T101"/>
    <mergeCell ref="I97:K97"/>
    <mergeCell ref="C150:D150"/>
    <mergeCell ref="R97:T97"/>
    <mergeCell ref="U97:V97"/>
    <mergeCell ref="W97:X97"/>
    <mergeCell ref="L150:M150"/>
    <mergeCell ref="N150:O150"/>
    <mergeCell ref="AA98:AC98"/>
    <mergeCell ref="C99:D99"/>
    <mergeCell ref="E99:F99"/>
    <mergeCell ref="G99:H99"/>
    <mergeCell ref="L99:M99"/>
    <mergeCell ref="N99:O99"/>
    <mergeCell ref="P99:Q99"/>
    <mergeCell ref="R99:T99"/>
    <mergeCell ref="U99:V99"/>
    <mergeCell ref="W99:X99"/>
    <mergeCell ref="Y99:Z99"/>
    <mergeCell ref="AA99:AC99"/>
    <mergeCell ref="C98:D98"/>
    <mergeCell ref="E98:F98"/>
    <mergeCell ref="G98:H98"/>
    <mergeCell ref="L98:M98"/>
    <mergeCell ref="B122:AC122"/>
    <mergeCell ref="B125:AC125"/>
    <mergeCell ref="W204:X204"/>
    <mergeCell ref="Y204:Z204"/>
    <mergeCell ref="AA204:AC204"/>
    <mergeCell ref="B136:AC136"/>
    <mergeCell ref="B140:AC140"/>
    <mergeCell ref="B144:AC144"/>
    <mergeCell ref="B189:AC189"/>
    <mergeCell ref="B193:AC193"/>
    <mergeCell ref="B79:AC79"/>
    <mergeCell ref="O114:AD116"/>
    <mergeCell ref="O113:AD113"/>
    <mergeCell ref="B112:AD112"/>
    <mergeCell ref="C164:AD164"/>
    <mergeCell ref="O160:AC160"/>
    <mergeCell ref="O157:AC157"/>
    <mergeCell ref="O156:AC156"/>
    <mergeCell ref="O119:AD119"/>
    <mergeCell ref="O118:AD118"/>
    <mergeCell ref="B117:AD117"/>
    <mergeCell ref="B132:AC132"/>
    <mergeCell ref="B148:AC148"/>
    <mergeCell ref="AD148:AD154"/>
    <mergeCell ref="B149:B150"/>
    <mergeCell ref="C149:K149"/>
    <mergeCell ref="N203:O203"/>
    <mergeCell ref="P203:Q203"/>
    <mergeCell ref="R203:T203"/>
    <mergeCell ref="U203:V203"/>
    <mergeCell ref="G204:H204"/>
    <mergeCell ref="L204:M204"/>
    <mergeCell ref="N204:O204"/>
    <mergeCell ref="P204:Q204"/>
    <mergeCell ref="R204:T204"/>
    <mergeCell ref="U204:V204"/>
    <mergeCell ref="O225:AD225"/>
    <mergeCell ref="O224:AD224"/>
    <mergeCell ref="B223:AD223"/>
    <mergeCell ref="O220:AD222"/>
    <mergeCell ref="O219:AD219"/>
    <mergeCell ref="B218:AD218"/>
    <mergeCell ref="C217:AD217"/>
    <mergeCell ref="C225:E225"/>
    <mergeCell ref="F225:H225"/>
    <mergeCell ref="I225:K225"/>
    <mergeCell ref="L225:N225"/>
    <mergeCell ref="C224:E224"/>
    <mergeCell ref="F224:H224"/>
    <mergeCell ref="I224:K224"/>
    <mergeCell ref="L224:N224"/>
    <mergeCell ref="C220:E220"/>
    <mergeCell ref="F220:H220"/>
    <mergeCell ref="I220:K220"/>
    <mergeCell ref="L220:N220"/>
    <mergeCell ref="C221:E221"/>
    <mergeCell ref="F221:H221"/>
    <mergeCell ref="I221:K221"/>
    <mergeCell ref="L221:N221"/>
    <mergeCell ref="B222:K222"/>
    <mergeCell ref="O263:AC263"/>
    <mergeCell ref="B242:AC242"/>
    <mergeCell ref="B246:AC246"/>
    <mergeCell ref="B250:AC250"/>
    <mergeCell ref="B239:AD239"/>
    <mergeCell ref="B240:B241"/>
    <mergeCell ref="C240:E240"/>
    <mergeCell ref="F240:H240"/>
    <mergeCell ref="I240:K240"/>
    <mergeCell ref="L240:N240"/>
    <mergeCell ref="O240:Q240"/>
    <mergeCell ref="R240:T240"/>
    <mergeCell ref="U240:W240"/>
    <mergeCell ref="X240:Z240"/>
    <mergeCell ref="AA240:AC240"/>
    <mergeCell ref="AD240:AD241"/>
    <mergeCell ref="E258:F258"/>
    <mergeCell ref="AD254:AD260"/>
    <mergeCell ref="B255:B256"/>
    <mergeCell ref="C255:K255"/>
    <mergeCell ref="L255:T255"/>
    <mergeCell ref="U255:AC255"/>
    <mergeCell ref="C256:D256"/>
    <mergeCell ref="E256:F256"/>
    <mergeCell ref="O266:AC266"/>
    <mergeCell ref="I260:K260"/>
    <mergeCell ref="O261:AC261"/>
    <mergeCell ref="I257:K257"/>
    <mergeCell ref="I258:K258"/>
    <mergeCell ref="I259:K259"/>
    <mergeCell ref="C257:D257"/>
    <mergeCell ref="E257:F257"/>
    <mergeCell ref="G257:H257"/>
    <mergeCell ref="L257:M257"/>
    <mergeCell ref="N257:O257"/>
    <mergeCell ref="P257:Q257"/>
    <mergeCell ref="R257:T257"/>
    <mergeCell ref="U257:V257"/>
    <mergeCell ref="G258:H258"/>
    <mergeCell ref="L258:M258"/>
    <mergeCell ref="N258:O258"/>
    <mergeCell ref="P258:Q258"/>
    <mergeCell ref="R258:T258"/>
    <mergeCell ref="U258:V258"/>
    <mergeCell ref="W258:X258"/>
    <mergeCell ref="Y258:Z258"/>
    <mergeCell ref="AA258:AC258"/>
    <mergeCell ref="O262:AC262"/>
    <mergeCell ref="AD226:AD227"/>
    <mergeCell ref="B228:AC228"/>
    <mergeCell ref="B231:AC231"/>
    <mergeCell ref="B234:AC234"/>
    <mergeCell ref="B237:Z237"/>
    <mergeCell ref="O226:Q226"/>
    <mergeCell ref="R226:T226"/>
    <mergeCell ref="U226:W226"/>
    <mergeCell ref="X226:Z226"/>
    <mergeCell ref="AA226:AC226"/>
    <mergeCell ref="B226:B227"/>
    <mergeCell ref="C226:E226"/>
    <mergeCell ref="F226:H226"/>
    <mergeCell ref="I226:K226"/>
    <mergeCell ref="L226:N226"/>
    <mergeCell ref="AA203:AC203"/>
    <mergeCell ref="L222:N222"/>
    <mergeCell ref="C219:E219"/>
    <mergeCell ref="F219:H219"/>
    <mergeCell ref="I219:K219"/>
    <mergeCell ref="L219:N219"/>
    <mergeCell ref="I207:K207"/>
    <mergeCell ref="C207:D207"/>
    <mergeCell ref="E207:F207"/>
    <mergeCell ref="O215:AC215"/>
    <mergeCell ref="O209:AC209"/>
    <mergeCell ref="O208:AC208"/>
    <mergeCell ref="O210:AC210"/>
    <mergeCell ref="O213:AC213"/>
    <mergeCell ref="O214:AC214"/>
    <mergeCell ref="G207:H207"/>
    <mergeCell ref="L207:M207"/>
    <mergeCell ref="N207:O207"/>
    <mergeCell ref="P207:Q207"/>
    <mergeCell ref="R207:T207"/>
    <mergeCell ref="U207:V207"/>
    <mergeCell ref="W207:X207"/>
    <mergeCell ref="Y207:Z207"/>
    <mergeCell ref="AA207:AC207"/>
    <mergeCell ref="C204:D204"/>
    <mergeCell ref="E204:F204"/>
    <mergeCell ref="R205:T205"/>
    <mergeCell ref="C172:E172"/>
    <mergeCell ref="F172:H172"/>
    <mergeCell ref="I172:K172"/>
    <mergeCell ref="L172:N172"/>
    <mergeCell ref="C171:E171"/>
    <mergeCell ref="F171:H171"/>
    <mergeCell ref="I171:K171"/>
    <mergeCell ref="L171:N171"/>
    <mergeCell ref="B184:Z184"/>
    <mergeCell ref="W203:X203"/>
    <mergeCell ref="Y203:Z203"/>
    <mergeCell ref="B173:B174"/>
    <mergeCell ref="C173:E173"/>
    <mergeCell ref="F173:H173"/>
    <mergeCell ref="I173:K173"/>
    <mergeCell ref="L173:N173"/>
    <mergeCell ref="C203:D203"/>
    <mergeCell ref="E203:F203"/>
    <mergeCell ref="G203:H203"/>
    <mergeCell ref="I203:K203"/>
    <mergeCell ref="L203:M203"/>
    <mergeCell ref="C167:E167"/>
    <mergeCell ref="F167:H167"/>
    <mergeCell ref="I167:K167"/>
    <mergeCell ref="L167:N167"/>
    <mergeCell ref="C168:E168"/>
    <mergeCell ref="F168:H168"/>
    <mergeCell ref="I168:K168"/>
    <mergeCell ref="L168:N168"/>
    <mergeCell ref="B169:K169"/>
    <mergeCell ref="L169:N169"/>
    <mergeCell ref="C166:E166"/>
    <mergeCell ref="F166:H166"/>
    <mergeCell ref="I166:K166"/>
    <mergeCell ref="L166:N166"/>
    <mergeCell ref="I154:K154"/>
    <mergeCell ref="I151:K151"/>
    <mergeCell ref="I152:K152"/>
    <mergeCell ref="I153:K153"/>
    <mergeCell ref="C152:D152"/>
    <mergeCell ref="E152:F152"/>
    <mergeCell ref="G152:H152"/>
    <mergeCell ref="L152:M152"/>
    <mergeCell ref="N152:O152"/>
    <mergeCell ref="C151:D151"/>
    <mergeCell ref="E151:F151"/>
    <mergeCell ref="G151:H151"/>
    <mergeCell ref="L151:M151"/>
    <mergeCell ref="N151:O151"/>
    <mergeCell ref="C154:D154"/>
    <mergeCell ref="E154:F154"/>
    <mergeCell ref="G154:H154"/>
    <mergeCell ref="L154:M154"/>
    <mergeCell ref="N154:O154"/>
    <mergeCell ref="O155:AC155"/>
    <mergeCell ref="L120:N120"/>
    <mergeCell ref="C119:E119"/>
    <mergeCell ref="F119:H119"/>
    <mergeCell ref="I119:K119"/>
    <mergeCell ref="L119:N119"/>
    <mergeCell ref="C118:E118"/>
    <mergeCell ref="F118:H118"/>
    <mergeCell ref="I118:K118"/>
    <mergeCell ref="L118:N118"/>
    <mergeCell ref="C114:E114"/>
    <mergeCell ref="F114:H114"/>
    <mergeCell ref="I114:K114"/>
    <mergeCell ref="L114:N114"/>
    <mergeCell ref="C115:E115"/>
    <mergeCell ref="F115:H115"/>
    <mergeCell ref="I115:K115"/>
    <mergeCell ref="L115:N115"/>
    <mergeCell ref="B116:K116"/>
    <mergeCell ref="L116:N116"/>
    <mergeCell ref="C113:E113"/>
    <mergeCell ref="F113:H113"/>
    <mergeCell ref="I113:K113"/>
    <mergeCell ref="L113:N113"/>
    <mergeCell ref="I101:K101"/>
    <mergeCell ref="I98:K98"/>
    <mergeCell ref="I99:K99"/>
    <mergeCell ref="I100:K100"/>
    <mergeCell ref="N98:O98"/>
    <mergeCell ref="C100:D100"/>
    <mergeCell ref="O102:AC102"/>
    <mergeCell ref="O103:AC103"/>
    <mergeCell ref="O104:AC104"/>
    <mergeCell ref="O107:AC107"/>
    <mergeCell ref="O108:AC108"/>
    <mergeCell ref="O109:AC109"/>
    <mergeCell ref="C111:AD111"/>
    <mergeCell ref="P100:Q100"/>
    <mergeCell ref="R100:T100"/>
    <mergeCell ref="U100:V100"/>
    <mergeCell ref="W100:X100"/>
    <mergeCell ref="Y100:Z100"/>
    <mergeCell ref="P98:Q98"/>
    <mergeCell ref="R98:T98"/>
    <mergeCell ref="B83:AC83"/>
    <mergeCell ref="B87:AC87"/>
    <mergeCell ref="B91:AC91"/>
    <mergeCell ref="B80:AD80"/>
    <mergeCell ref="B81:B82"/>
    <mergeCell ref="C81:E81"/>
    <mergeCell ref="F81:H81"/>
    <mergeCell ref="I81:K81"/>
    <mergeCell ref="L81:N81"/>
    <mergeCell ref="O81:Q81"/>
    <mergeCell ref="R81:T81"/>
    <mergeCell ref="U81:W81"/>
    <mergeCell ref="X81:Z81"/>
    <mergeCell ref="AA81:AC81"/>
    <mergeCell ref="AD81:AD82"/>
    <mergeCell ref="B75:AC75"/>
    <mergeCell ref="B78:Z78"/>
    <mergeCell ref="O67:Q67"/>
    <mergeCell ref="R67:T67"/>
    <mergeCell ref="U67:W67"/>
    <mergeCell ref="X67:Z67"/>
    <mergeCell ref="AA67:AC67"/>
    <mergeCell ref="B67:B68"/>
    <mergeCell ref="C67:E67"/>
    <mergeCell ref="F67:H67"/>
    <mergeCell ref="I67:K67"/>
    <mergeCell ref="L67:N67"/>
    <mergeCell ref="B30:AC30"/>
    <mergeCell ref="B34:AC34"/>
    <mergeCell ref="L28:N28"/>
    <mergeCell ref="F28:H28"/>
    <mergeCell ref="I28:K28"/>
    <mergeCell ref="R28:T28"/>
    <mergeCell ref="U28:W28"/>
    <mergeCell ref="B27:AD27"/>
    <mergeCell ref="B26:AC26"/>
    <mergeCell ref="L8:N8"/>
    <mergeCell ref="L9:N9"/>
    <mergeCell ref="O8:AD10"/>
    <mergeCell ref="L10:N10"/>
    <mergeCell ref="B10:K10"/>
    <mergeCell ref="B16:AC16"/>
    <mergeCell ref="B19:AC19"/>
    <mergeCell ref="B22:AC22"/>
    <mergeCell ref="AA28:AC28"/>
    <mergeCell ref="B25:Z25"/>
    <mergeCell ref="I9:K9"/>
    <mergeCell ref="C8:E8"/>
    <mergeCell ref="F8:H8"/>
    <mergeCell ref="I8:K8"/>
    <mergeCell ref="C9:E9"/>
    <mergeCell ref="F9:H9"/>
    <mergeCell ref="C13:E13"/>
    <mergeCell ref="I13:K13"/>
    <mergeCell ref="F13:H13"/>
    <mergeCell ref="B2:B3"/>
    <mergeCell ref="C2:AD2"/>
    <mergeCell ref="C3:AD3"/>
    <mergeCell ref="B6:AD6"/>
    <mergeCell ref="C7:E7"/>
    <mergeCell ref="F7:H7"/>
    <mergeCell ref="I7:K7"/>
    <mergeCell ref="L7:N7"/>
    <mergeCell ref="O7:AD7"/>
    <mergeCell ref="C5:AD5"/>
    <mergeCell ref="I44:K44"/>
    <mergeCell ref="B38:AC38"/>
    <mergeCell ref="AD28:AD29"/>
    <mergeCell ref="X28:Z28"/>
    <mergeCell ref="O28:Q28"/>
    <mergeCell ref="B28:B29"/>
    <mergeCell ref="C28:E28"/>
    <mergeCell ref="B42:AC42"/>
    <mergeCell ref="U44:V44"/>
    <mergeCell ref="W44:X44"/>
    <mergeCell ref="AD42:AD48"/>
    <mergeCell ref="B43:B44"/>
    <mergeCell ref="C44:D44"/>
    <mergeCell ref="E44:F44"/>
    <mergeCell ref="G44:H44"/>
    <mergeCell ref="U47:V47"/>
    <mergeCell ref="W47:X47"/>
    <mergeCell ref="Y47:Z47"/>
    <mergeCell ref="U48:V48"/>
    <mergeCell ref="W48:X48"/>
    <mergeCell ref="Y48:Z48"/>
    <mergeCell ref="R46:T46"/>
    <mergeCell ref="R47:T47"/>
    <mergeCell ref="R48:T48"/>
    <mergeCell ref="B14:B15"/>
    <mergeCell ref="C14:E14"/>
    <mergeCell ref="F14:H14"/>
    <mergeCell ref="I14:K14"/>
    <mergeCell ref="L14:N14"/>
    <mergeCell ref="B11:AD11"/>
    <mergeCell ref="C12:E12"/>
    <mergeCell ref="F12:H12"/>
    <mergeCell ref="I12:K12"/>
    <mergeCell ref="AA14:AC14"/>
    <mergeCell ref="L12:N12"/>
    <mergeCell ref="O12:AD12"/>
    <mergeCell ref="O14:Q14"/>
    <mergeCell ref="R14:T14"/>
    <mergeCell ref="U14:W14"/>
    <mergeCell ref="X14:Z14"/>
    <mergeCell ref="L13:N13"/>
    <mergeCell ref="O13:AD13"/>
    <mergeCell ref="AD14:AD15"/>
    <mergeCell ref="AA45:AC45"/>
    <mergeCell ref="AA46:AC46"/>
    <mergeCell ref="AA47:AC47"/>
    <mergeCell ref="AA48:AC48"/>
    <mergeCell ref="R44:T44"/>
    <mergeCell ref="AA44:AC44"/>
    <mergeCell ref="C43:K43"/>
    <mergeCell ref="L43:T43"/>
    <mergeCell ref="U43:AC43"/>
    <mergeCell ref="L44:M44"/>
    <mergeCell ref="N44:O44"/>
    <mergeCell ref="P44:Q44"/>
    <mergeCell ref="R45:T45"/>
    <mergeCell ref="Y44:Z44"/>
    <mergeCell ref="I45:K45"/>
    <mergeCell ref="I46:K46"/>
    <mergeCell ref="U45:V45"/>
    <mergeCell ref="W45:X45"/>
    <mergeCell ref="Y45:Z45"/>
    <mergeCell ref="U46:V46"/>
    <mergeCell ref="W46:X46"/>
    <mergeCell ref="I47:K47"/>
    <mergeCell ref="I48:K48"/>
    <mergeCell ref="Y46:Z46"/>
    <mergeCell ref="F61:H61"/>
    <mergeCell ref="I61:K61"/>
    <mergeCell ref="L61:N61"/>
    <mergeCell ref="O61:AD63"/>
    <mergeCell ref="C62:E62"/>
    <mergeCell ref="F62:H62"/>
    <mergeCell ref="I62:K62"/>
    <mergeCell ref="L62:N62"/>
    <mergeCell ref="B63:K63"/>
    <mergeCell ref="L63:N63"/>
    <mergeCell ref="O49:AC49"/>
    <mergeCell ref="O50:AC50"/>
    <mergeCell ref="O51:AC51"/>
    <mergeCell ref="O54:AC54"/>
    <mergeCell ref="O55:AC55"/>
    <mergeCell ref="O56:AC56"/>
    <mergeCell ref="O158:X158"/>
    <mergeCell ref="Y158:AC158"/>
    <mergeCell ref="O264:X264"/>
    <mergeCell ref="Y264:AC264"/>
    <mergeCell ref="O211:X211"/>
    <mergeCell ref="Y211:AC211"/>
    <mergeCell ref="Y52:AC52"/>
    <mergeCell ref="O52:X52"/>
    <mergeCell ref="O105:X105"/>
    <mergeCell ref="Y105:AC105"/>
    <mergeCell ref="C58:AD58"/>
    <mergeCell ref="B59:AD59"/>
    <mergeCell ref="C60:E60"/>
    <mergeCell ref="F60:H60"/>
    <mergeCell ref="I60:K60"/>
    <mergeCell ref="L60:N60"/>
    <mergeCell ref="O60:AD60"/>
    <mergeCell ref="C61:E61"/>
    <mergeCell ref="AD67:AD68"/>
    <mergeCell ref="B69:AC69"/>
    <mergeCell ref="B72:AC72"/>
    <mergeCell ref="I66:K66"/>
    <mergeCell ref="L66:N66"/>
    <mergeCell ref="O66:AD66"/>
    <mergeCell ref="B64:AD64"/>
    <mergeCell ref="C65:E65"/>
    <mergeCell ref="F65:H65"/>
    <mergeCell ref="I65:K65"/>
    <mergeCell ref="L65:N65"/>
    <mergeCell ref="O65:AD65"/>
    <mergeCell ref="C66:E66"/>
    <mergeCell ref="F66:H66"/>
    <mergeCell ref="C45:D45"/>
    <mergeCell ref="E45:F45"/>
    <mergeCell ref="G45:H45"/>
    <mergeCell ref="C46:D46"/>
    <mergeCell ref="E46:F46"/>
    <mergeCell ref="G46:H46"/>
    <mergeCell ref="E47:F47"/>
    <mergeCell ref="G47:H47"/>
    <mergeCell ref="C48:D48"/>
    <mergeCell ref="E48:F48"/>
    <mergeCell ref="G48:H48"/>
    <mergeCell ref="C47:D47"/>
    <mergeCell ref="L45:M45"/>
    <mergeCell ref="N45:O45"/>
    <mergeCell ref="P45:Q45"/>
    <mergeCell ref="L46:M46"/>
    <mergeCell ref="L47:M47"/>
    <mergeCell ref="L48:M48"/>
    <mergeCell ref="N46:O46"/>
    <mergeCell ref="P46:Q46"/>
    <mergeCell ref="N47:O47"/>
    <mergeCell ref="P47:Q47"/>
    <mergeCell ref="N48:O48"/>
    <mergeCell ref="P48:Q48"/>
  </mergeCells>
  <conditionalFormatting sqref="Y52">
    <cfRule type="cellIs" dxfId="16" priority="22" operator="equal">
      <formula>"Bajo"</formula>
    </cfRule>
    <cfRule type="cellIs" dxfId="15" priority="23" operator="equal">
      <formula>"Medio"</formula>
    </cfRule>
    <cfRule type="cellIs" dxfId="14" priority="24" operator="equal">
      <formula>"Alto"</formula>
    </cfRule>
  </conditionalFormatting>
  <conditionalFormatting sqref="Y105">
    <cfRule type="cellIs" dxfId="13" priority="19" operator="equal">
      <formula>"Bajo"</formula>
    </cfRule>
    <cfRule type="cellIs" dxfId="12" priority="20" operator="equal">
      <formula>"Medio"</formula>
    </cfRule>
    <cfRule type="cellIs" dxfId="11" priority="21" operator="equal">
      <formula>"Alto"</formula>
    </cfRule>
  </conditionalFormatting>
  <conditionalFormatting sqref="Y158">
    <cfRule type="cellIs" dxfId="10" priority="7" operator="equal">
      <formula>"Bajo"</formula>
    </cfRule>
    <cfRule type="cellIs" dxfId="9" priority="8" operator="equal">
      <formula>"Medio"</formula>
    </cfRule>
    <cfRule type="cellIs" dxfId="8" priority="9" operator="equal">
      <formula>"Alto"</formula>
    </cfRule>
  </conditionalFormatting>
  <conditionalFormatting sqref="Y211">
    <cfRule type="cellIs" dxfId="7" priority="4" operator="equal">
      <formula>"Bajo"</formula>
    </cfRule>
    <cfRule type="cellIs" dxfId="6" priority="5" operator="equal">
      <formula>"Medio"</formula>
    </cfRule>
    <cfRule type="cellIs" dxfId="5" priority="6" operator="equal">
      <formula>"Alto"</formula>
    </cfRule>
  </conditionalFormatting>
  <conditionalFormatting sqref="Y264">
    <cfRule type="cellIs" dxfId="4" priority="1" operator="equal">
      <formula>"Bajo"</formula>
    </cfRule>
    <cfRule type="cellIs" dxfId="3" priority="2" operator="equal">
      <formula>"Medio"</formula>
    </cfRule>
    <cfRule type="cellIs" dxfId="2" priority="3" operator="equal">
      <formula>"Alto"</formula>
    </cfRule>
  </conditionalFormatting>
  <dataValidations count="6">
    <dataValidation type="whole" allowBlank="1" showInputMessage="1" showErrorMessage="1" sqref="C39:AC41 C92:AC94 C251:AC253 C35:AC37 C84:AC86 C88:AC90 C137:AC139 C141:AC143 C145:AC147 C190:AC192 C194:AC196 C198:AC200 C243:AC245 C247:AC249 C31:AC33">
      <formula1>0</formula1>
      <formula2>999999999</formula2>
    </dataValidation>
    <dataValidation type="decimal" allowBlank="1" showInputMessage="1" showErrorMessage="1" sqref="C172:K172 C225:K225 C119:K119">
      <formula1>0</formula1>
      <formula2>9999999999999</formula2>
    </dataValidation>
    <dataValidation type="whole" allowBlank="1" showInputMessage="1" showErrorMessage="1" sqref="C76:AC77 C23:AC24 C20:AC21 C232:AC233 C73:AC74 C70:AC71 C123:AC124 C129:AC130 C126:AC127 C176:AC177 C182:AC183 C179:AC180 C229:AC230 C235:AC236 C17:AC18">
      <formula1>0</formula1>
      <formula2>99999999</formula2>
    </dataValidation>
    <dataValidation type="decimal" allowBlank="1" showInputMessage="1" showErrorMessage="1" sqref="C61:K62 C220:K221 C114:K115 C167:K168 C66:K66 C8:K9 C13:K13">
      <formula1>0</formula1>
      <formula2>99999999</formula2>
    </dataValidation>
    <dataValidation type="list" allowBlank="1" showInputMessage="1" showErrorMessage="1" sqref="C164:AD164 C5:AD5 C111:AD111 C58:AD58 C217:AD217">
      <formula1>Plataforma</formula1>
    </dataValidation>
    <dataValidation type="list" allowBlank="1" showInputMessage="1" showErrorMessage="1" sqref="Y211:AC211 Y158:AC158 Y105:AC105 Y52:AC52 Y264:AC264">
      <formula1>"Alto,Medio,Bajo"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AH185"/>
  <sheetViews>
    <sheetView zoomScale="90" zoomScaleNormal="90" workbookViewId="0">
      <selection activeCell="C7" sqref="C7:D7"/>
    </sheetView>
  </sheetViews>
  <sheetFormatPr baseColWidth="10" defaultRowHeight="14.5" x14ac:dyDescent="0.35"/>
  <cols>
    <col min="1" max="1" width="6" customWidth="1"/>
    <col min="2" max="2" width="48.1796875" hidden="1" customWidth="1"/>
    <col min="3" max="3" width="13.1796875" customWidth="1"/>
    <col min="4" max="4" width="17.81640625" customWidth="1"/>
    <col min="5" max="5" width="6" customWidth="1"/>
    <col min="6" max="7" width="6.7265625" customWidth="1"/>
    <col min="8" max="8" width="7.7265625" customWidth="1"/>
    <col min="9" max="19" width="5.453125" customWidth="1"/>
    <col min="20" max="20" width="5.81640625" customWidth="1"/>
    <col min="21" max="21" width="5.54296875" customWidth="1"/>
    <col min="22" max="22" width="5.7265625" customWidth="1"/>
    <col min="23" max="23" width="5.453125" customWidth="1"/>
    <col min="24" max="25" width="5.453125" bestFit="1" customWidth="1"/>
    <col min="26" max="26" width="6" customWidth="1"/>
    <col min="27" max="27" width="4.81640625" bestFit="1" customWidth="1"/>
    <col min="28" max="28" width="4.81640625" customWidth="1"/>
    <col min="29" max="31" width="4.81640625" bestFit="1" customWidth="1"/>
    <col min="34" max="34" width="21.81640625" hidden="1" customWidth="1"/>
  </cols>
  <sheetData>
    <row r="2" spans="2:34" s="2" customFormat="1" ht="15" customHeight="1" x14ac:dyDescent="0.35">
      <c r="C2" s="391"/>
      <c r="D2" s="392" t="s">
        <v>65</v>
      </c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4"/>
    </row>
    <row r="3" spans="2:34" s="2" customFormat="1" ht="15" customHeight="1" x14ac:dyDescent="0.35">
      <c r="C3" s="391"/>
      <c r="D3" s="392" t="s">
        <v>126</v>
      </c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4"/>
    </row>
    <row r="4" spans="2:34" s="2" customFormat="1" ht="15" customHeight="1" x14ac:dyDescent="0.35"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2:34" s="2" customFormat="1" ht="15" customHeight="1" x14ac:dyDescent="0.35"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4" s="2" customFormat="1" x14ac:dyDescent="0.35">
      <c r="C6" s="383" t="s">
        <v>86</v>
      </c>
      <c r="D6" s="384"/>
      <c r="E6" s="390" t="s">
        <v>85</v>
      </c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H6" s="98" t="s">
        <v>130</v>
      </c>
    </row>
    <row r="7" spans="2:34" x14ac:dyDescent="0.35">
      <c r="C7" s="385" t="str">
        <f>+Estimación!C5</f>
        <v>WMB-IFX-DATAPOWER</v>
      </c>
      <c r="D7" s="386"/>
      <c r="E7" s="389" t="s">
        <v>8</v>
      </c>
      <c r="F7" s="389"/>
      <c r="G7" s="389"/>
      <c r="H7" s="389" t="s">
        <v>9</v>
      </c>
      <c r="I7" s="389"/>
      <c r="J7" s="389"/>
      <c r="K7" s="389" t="s">
        <v>10</v>
      </c>
      <c r="L7" s="389"/>
      <c r="M7" s="389"/>
      <c r="N7" s="389" t="s">
        <v>11</v>
      </c>
      <c r="O7" s="389"/>
      <c r="P7" s="389"/>
      <c r="Q7" s="389" t="s">
        <v>12</v>
      </c>
      <c r="R7" s="389"/>
      <c r="S7" s="389"/>
      <c r="T7" s="389" t="s">
        <v>13</v>
      </c>
      <c r="U7" s="389"/>
      <c r="V7" s="389"/>
      <c r="W7" s="389" t="s">
        <v>14</v>
      </c>
      <c r="X7" s="389"/>
      <c r="Y7" s="389"/>
      <c r="Z7" s="389" t="s">
        <v>15</v>
      </c>
      <c r="AA7" s="389"/>
      <c r="AB7" s="389"/>
      <c r="AC7" s="389" t="s">
        <v>82</v>
      </c>
      <c r="AD7" s="389"/>
      <c r="AE7" s="389"/>
      <c r="AH7" s="2" t="str">
        <f>IF(INDEX(Base_Constantes!$A$7:$A$954,ROWS(AH$7:AH7)*4-3)="","",INDEX(Base_Constantes!$A$7:$A$954,ROWS(AH$7:AH7)*4-3))</f>
        <v>BANCA MÓVIL</v>
      </c>
    </row>
    <row r="8" spans="2:34" x14ac:dyDescent="0.35">
      <c r="C8" s="387" t="s">
        <v>53</v>
      </c>
      <c r="D8" s="388"/>
      <c r="E8" s="72" t="s">
        <v>17</v>
      </c>
      <c r="F8" s="72" t="s">
        <v>18</v>
      </c>
      <c r="G8" s="72" t="s">
        <v>19</v>
      </c>
      <c r="H8" s="72" t="s">
        <v>17</v>
      </c>
      <c r="I8" s="72" t="s">
        <v>18</v>
      </c>
      <c r="J8" s="72" t="s">
        <v>19</v>
      </c>
      <c r="K8" s="72" t="s">
        <v>17</v>
      </c>
      <c r="L8" s="72" t="s">
        <v>18</v>
      </c>
      <c r="M8" s="72" t="s">
        <v>19</v>
      </c>
      <c r="N8" s="72" t="s">
        <v>17</v>
      </c>
      <c r="O8" s="72" t="s">
        <v>18</v>
      </c>
      <c r="P8" s="72" t="s">
        <v>19</v>
      </c>
      <c r="Q8" s="72" t="s">
        <v>17</v>
      </c>
      <c r="R8" s="72" t="s">
        <v>18</v>
      </c>
      <c r="S8" s="72" t="s">
        <v>19</v>
      </c>
      <c r="T8" s="72" t="s">
        <v>17</v>
      </c>
      <c r="U8" s="72" t="s">
        <v>18</v>
      </c>
      <c r="V8" s="72" t="s">
        <v>19</v>
      </c>
      <c r="W8" s="72" t="s">
        <v>17</v>
      </c>
      <c r="X8" s="72" t="s">
        <v>18</v>
      </c>
      <c r="Y8" s="72" t="s">
        <v>19</v>
      </c>
      <c r="Z8" s="72" t="s">
        <v>17</v>
      </c>
      <c r="AA8" s="72" t="s">
        <v>18</v>
      </c>
      <c r="AB8" s="72" t="s">
        <v>19</v>
      </c>
      <c r="AC8" s="72" t="s">
        <v>17</v>
      </c>
      <c r="AD8" s="72" t="s">
        <v>18</v>
      </c>
      <c r="AE8" s="72" t="s">
        <v>19</v>
      </c>
      <c r="AH8" s="2" t="str">
        <f>IF(INDEX(Base_Constantes!$A$7:$A$954,ROWS(AH$7:AH8)*4-3)="","",INDEX(Base_Constantes!$A$7:$A$954,ROWS(AH$7:AH8)*4-3))</f>
        <v>PYC-CONVENIOS</v>
      </c>
    </row>
    <row r="9" spans="2:34" x14ac:dyDescent="0.35">
      <c r="B9" t="str">
        <f>+CONCATENATE($C$7,C9)</f>
        <v>WMB-IFX-DATAPOWERRediseño de casos de prueba</v>
      </c>
      <c r="C9" s="382" t="s">
        <v>20</v>
      </c>
      <c r="D9" s="382"/>
      <c r="E9" s="47">
        <f>+VLOOKUP($B$9,Base_Constantes!$C$7:$AF$500,COLUMN(Base_Constantes!D$1), FALSE)</f>
        <v>0.33333333333333331</v>
      </c>
      <c r="F9" s="47">
        <f>+VLOOKUP($B$9,Base_Constantes!$C$7:$AF$500,COLUMN(Base_Constantes!E$1), FALSE)</f>
        <v>0.21666666666666667</v>
      </c>
      <c r="G9" s="47">
        <f>+VLOOKUP($B$9,Base_Constantes!$C$7:$AF$500,COLUMN(Base_Constantes!F$1), FALSE)</f>
        <v>0.15833333333333333</v>
      </c>
      <c r="H9" s="47">
        <f>+VLOOKUP($B$9,Base_Constantes!$C$7:$AF$500,COLUMN(Base_Constantes!G$1), FALSE)</f>
        <v>1.0833333333333333</v>
      </c>
      <c r="I9" s="47">
        <f>+VLOOKUP($B$9,Base_Constantes!$C$7:$AF$500,COLUMN(Base_Constantes!H$1), FALSE)</f>
        <v>0.6166666666666667</v>
      </c>
      <c r="J9" s="47">
        <f>+VLOOKUP($B$9,Base_Constantes!$C$7:$AF$500,COLUMN(Base_Constantes!I$1), FALSE)</f>
        <v>0.34999999999999992</v>
      </c>
      <c r="K9" s="47">
        <f>+VLOOKUP($B$9,Base_Constantes!$C$7:$AF$500,COLUMN(Base_Constantes!J$1), FALSE)</f>
        <v>0.54166666666666663</v>
      </c>
      <c r="L9" s="47">
        <f>+VLOOKUP($B$9,Base_Constantes!$C$7:$AF$500,COLUMN(Base_Constantes!K$1), FALSE)</f>
        <v>0.31833333333333336</v>
      </c>
      <c r="M9" s="47">
        <f>+VLOOKUP($B$9,Base_Constantes!$C$7:$AF$500,COLUMN(Base_Constantes!L$1), FALSE)</f>
        <v>0.31833333333333336</v>
      </c>
      <c r="N9" s="47">
        <f>+VLOOKUP($B$9,Base_Constantes!$C$7:$AF$500,COLUMN(Base_Constantes!M$1), FALSE)</f>
        <v>0</v>
      </c>
      <c r="O9" s="47">
        <f>+VLOOKUP($B$9,Base_Constantes!$C$7:$AF$500,COLUMN(Base_Constantes!N$1), FALSE)</f>
        <v>0</v>
      </c>
      <c r="P9" s="47">
        <f>+VLOOKUP($B$9,Base_Constantes!$C$7:$AF$500,COLUMN(Base_Constantes!O$1), FALSE)</f>
        <v>0</v>
      </c>
      <c r="Q9" s="47">
        <f>+VLOOKUP($B$9,Base_Constantes!$C$7:$AF$500,COLUMN(Base_Constantes!P$1), FALSE)</f>
        <v>0</v>
      </c>
      <c r="R9" s="47">
        <f>+VLOOKUP($B$9,Base_Constantes!$C$7:$AF$500,COLUMN(Base_Constantes!Q$1), FALSE)</f>
        <v>0</v>
      </c>
      <c r="S9" s="47">
        <f>+VLOOKUP($B$9,Base_Constantes!$C$7:$AF$500,COLUMN(Base_Constantes!R$1), FALSE)</f>
        <v>0</v>
      </c>
      <c r="T9" s="47">
        <f>+VLOOKUP($B$9,Base_Constantes!$C$7:$AF$500,COLUMN(Base_Constantes!S$1), FALSE)</f>
        <v>0.47249999999999998</v>
      </c>
      <c r="U9" s="47">
        <f>+VLOOKUP($B$9,Base_Constantes!$C$7:$AF$500,COLUMN(Base_Constantes!T$1), FALSE)</f>
        <v>0.26166666666666666</v>
      </c>
      <c r="V9" s="47">
        <f>+VLOOKUP($B$9,Base_Constantes!$C$7:$AF$500,COLUMN(Base_Constantes!U$1), FALSE)</f>
        <v>0.17716666666666667</v>
      </c>
      <c r="W9" s="47">
        <f>+VLOOKUP($B$9,Base_Constantes!$C$7:$AF$500,COLUMN(Base_Constantes!V$1), FALSE)</f>
        <v>0</v>
      </c>
      <c r="X9" s="47">
        <f>+VLOOKUP($B$9,Base_Constantes!$C$7:$AF$500,COLUMN(Base_Constantes!W$1), FALSE)</f>
        <v>0</v>
      </c>
      <c r="Y9" s="47">
        <f>+VLOOKUP($B$9,Base_Constantes!$C$7:$AF$500,COLUMN(Base_Constantes!X$1), FALSE)</f>
        <v>0</v>
      </c>
      <c r="Z9" s="47">
        <f>+VLOOKUP($B$9,Base_Constantes!$C$7:$AF$500,COLUMN(Base_Constantes!Y$1), FALSE)</f>
        <v>0</v>
      </c>
      <c r="AA9" s="47">
        <f>+VLOOKUP($B$9,Base_Constantes!$C$7:$AF$500,COLUMN(Base_Constantes!Z$1), FALSE)</f>
        <v>0</v>
      </c>
      <c r="AB9" s="47">
        <f>+VLOOKUP($B$9,Base_Constantes!$C$7:$AF$500,COLUMN(Base_Constantes!AA$1), FALSE)</f>
        <v>0</v>
      </c>
      <c r="AC9" s="47">
        <f>+VLOOKUP($B$9,Base_Constantes!$C$7:$AF$500,COLUMN(Base_Constantes!AB$1), FALSE)</f>
        <v>0</v>
      </c>
      <c r="AD9" s="47">
        <f>+VLOOKUP($B$9,Base_Constantes!$C$7:$AF$500,COLUMN(Base_Constantes!AC$1), FALSE)</f>
        <v>0</v>
      </c>
      <c r="AE9" s="47">
        <f>+VLOOKUP($B$9,Base_Constantes!$C$7:$AF$500,COLUMN(Base_Constantes!AD$1), FALSE)</f>
        <v>0</v>
      </c>
      <c r="AH9" s="2" t="str">
        <f>IF(INDEX(Base_Constantes!$A$7:$A$954,ROWS(AH$7:AH9)*4-3)="","",INDEX(Base_Constantes!$A$7:$A$954,ROWS(AH$7:AH9)*4-3))</f>
        <v>SISTEMA UNICO</v>
      </c>
    </row>
    <row r="10" spans="2:34" x14ac:dyDescent="0.35">
      <c r="B10" t="str">
        <f>+CONCATENATE($C$7,C10)</f>
        <v>WMB-IFX-DATAPOWERDiseñar nuevos casos de prueba</v>
      </c>
      <c r="C10" s="382" t="s">
        <v>21</v>
      </c>
      <c r="D10" s="382"/>
      <c r="E10" s="47">
        <f>+VLOOKUP($B$10,Base_Constantes!$C$7:$AF$500,COLUMN(Base_Constantes!D$1), FALSE)</f>
        <v>0.79166666666666663</v>
      </c>
      <c r="F10" s="47">
        <f>+VLOOKUP($B$10,Base_Constantes!$C$7:$AF$500,COLUMN(Base_Constantes!E$1), FALSE)</f>
        <v>0.56666666666666665</v>
      </c>
      <c r="G10" s="47">
        <f>+VLOOKUP($B$10,Base_Constantes!$C$7:$AF$500,COLUMN(Base_Constantes!F$1), FALSE)</f>
        <v>0.40833333333333338</v>
      </c>
      <c r="H10" s="47">
        <f>+VLOOKUP($B$10,Base_Constantes!$C$7:$AF$500,COLUMN(Base_Constantes!G$1), FALSE)</f>
        <v>1.3333333333333333</v>
      </c>
      <c r="I10" s="47">
        <f>+VLOOKUP($B$10,Base_Constantes!$C$7:$AF$500,COLUMN(Base_Constantes!H$1), FALSE)</f>
        <v>0.79166666666666663</v>
      </c>
      <c r="J10" s="47">
        <f>+VLOOKUP($B$10,Base_Constantes!$C$7:$AF$500,COLUMN(Base_Constantes!I$1), FALSE)</f>
        <v>0.79166666666666663</v>
      </c>
      <c r="K10" s="47">
        <f>+VLOOKUP($B$10,Base_Constantes!$C$7:$AF$500,COLUMN(Base_Constantes!J$1), FALSE)</f>
        <v>0.875</v>
      </c>
      <c r="L10" s="47">
        <f>+VLOOKUP($B$10,Base_Constantes!$C$7:$AF$500,COLUMN(Base_Constantes!K$1), FALSE)</f>
        <v>0.61666666666666659</v>
      </c>
      <c r="M10" s="47">
        <f>+VLOOKUP($B$10,Base_Constantes!$C$7:$AF$500,COLUMN(Base_Constantes!L$1), FALSE)</f>
        <v>0.40833333333333327</v>
      </c>
      <c r="N10" s="47">
        <f>+VLOOKUP($B$10,Base_Constantes!$C$7:$AF$500,COLUMN(Base_Constantes!M$1), FALSE)</f>
        <v>0</v>
      </c>
      <c r="O10" s="47">
        <f>+VLOOKUP($B$10,Base_Constantes!$C$7:$AF$500,COLUMN(Base_Constantes!N$1), FALSE)</f>
        <v>0</v>
      </c>
      <c r="P10" s="47">
        <f>+VLOOKUP($B$10,Base_Constantes!$C$7:$AF$500,COLUMN(Base_Constantes!O$1), FALSE)</f>
        <v>0</v>
      </c>
      <c r="Q10" s="47">
        <f>+VLOOKUP($B$10,Base_Constantes!$C$7:$AF$500,COLUMN(Base_Constantes!P$1), FALSE)</f>
        <v>0</v>
      </c>
      <c r="R10" s="47">
        <f>+VLOOKUP($B$10,Base_Constantes!$C$7:$AF$500,COLUMN(Base_Constantes!Q$1), FALSE)</f>
        <v>0</v>
      </c>
      <c r="S10" s="47">
        <f>+VLOOKUP($B$10,Base_Constantes!$C$7:$AF$500,COLUMN(Base_Constantes!R$1), FALSE)</f>
        <v>0</v>
      </c>
      <c r="T10" s="47">
        <f>+VLOOKUP($B$10,Base_Constantes!$C$7:$AF$500,COLUMN(Base_Constantes!S$1), FALSE)</f>
        <v>0.79166666666666663</v>
      </c>
      <c r="U10" s="47">
        <f>+VLOOKUP($B$10,Base_Constantes!$C$7:$AF$500,COLUMN(Base_Constantes!T$1), FALSE)</f>
        <v>0.6333333333333333</v>
      </c>
      <c r="V10" s="47">
        <f>+VLOOKUP($B$10,Base_Constantes!$C$7:$AF$500,COLUMN(Base_Constantes!U$1), FALSE)</f>
        <v>0.45</v>
      </c>
      <c r="W10" s="47">
        <f>+VLOOKUP($B$10,Base_Constantes!$C$7:$AF$500,COLUMN(Base_Constantes!V$1), FALSE)</f>
        <v>0</v>
      </c>
      <c r="X10" s="47">
        <f>+VLOOKUP($B$10,Base_Constantes!$C$7:$AF$500,COLUMN(Base_Constantes!W$1), FALSE)</f>
        <v>0</v>
      </c>
      <c r="Y10" s="47">
        <f>+VLOOKUP($B$10,Base_Constantes!$C$7:$AF$500,COLUMN(Base_Constantes!X$1), FALSE)</f>
        <v>0</v>
      </c>
      <c r="Z10" s="47">
        <f>+VLOOKUP($B$10,Base_Constantes!$C$7:$AF$500,COLUMN(Base_Constantes!Y$1), FALSE)</f>
        <v>0</v>
      </c>
      <c r="AA10" s="47">
        <f>+VLOOKUP($B$10,Base_Constantes!$C$7:$AF$500,COLUMN(Base_Constantes!Z$1), FALSE)</f>
        <v>0</v>
      </c>
      <c r="AB10" s="47">
        <f>+VLOOKUP($B$10,Base_Constantes!$C$7:$AF$500,COLUMN(Base_Constantes!AA$1), FALSE)</f>
        <v>0</v>
      </c>
      <c r="AC10" s="47">
        <f>+VLOOKUP($B$10,Base_Constantes!$C$7:$AF$500,COLUMN(Base_Constantes!AB$1), FALSE)</f>
        <v>0</v>
      </c>
      <c r="AD10" s="47">
        <f>+VLOOKUP($B$10,Base_Constantes!$C$7:$AF$500,COLUMN(Base_Constantes!AC$1), FALSE)</f>
        <v>0</v>
      </c>
      <c r="AE10" s="47">
        <f>+VLOOKUP($B$10,Base_Constantes!$C$7:$AF$500,COLUMN(Base_Constantes!AD$1), FALSE)</f>
        <v>0</v>
      </c>
      <c r="AH10" s="2" t="str">
        <f>IF(INDEX(Base_Constantes!$A$7:$A$954,ROWS(AH$7:AH10)*4-3)="","",INDEX(Base_Constantes!$A$7:$A$954,ROWS(AH$7:AH10)*4-3))</f>
        <v>WMB-IFX-DATAPOWER</v>
      </c>
    </row>
    <row r="11" spans="2:34" x14ac:dyDescent="0.35">
      <c r="B11" t="str">
        <f>+CONCATENATE($C$7,C11)</f>
        <v>WMB-IFX-DATAPOWEREjecución Casos de Prueba</v>
      </c>
      <c r="C11" s="381" t="s">
        <v>52</v>
      </c>
      <c r="D11" s="381"/>
      <c r="E11" s="47">
        <f>+VLOOKUP($B$11,Base_Constantes!$C$7:$AF$500,COLUMN(Base_Constantes!D$1), FALSE)</f>
        <v>0.54166666666666663</v>
      </c>
      <c r="F11" s="47">
        <f>+VLOOKUP($B$11,Base_Constantes!$C$7:$AF$500,COLUMN(Base_Constantes!E$1), FALSE)</f>
        <v>0.40000000000000008</v>
      </c>
      <c r="G11" s="47">
        <f>+VLOOKUP($B$11,Base_Constantes!$C$7:$AF$500,COLUMN(Base_Constantes!F$1), FALSE)</f>
        <v>0.17499999999999996</v>
      </c>
      <c r="H11" s="47">
        <f>+VLOOKUP($B$11,Base_Constantes!$C$7:$AF$500,COLUMN(Base_Constantes!G$1), FALSE)</f>
        <v>0.55666666666666664</v>
      </c>
      <c r="I11" s="47">
        <f>+VLOOKUP($B$11,Base_Constantes!$C$7:$AF$500,COLUMN(Base_Constantes!H$1), FALSE)</f>
        <v>0.31833333333333336</v>
      </c>
      <c r="J11" s="47">
        <f>+VLOOKUP($B$11,Base_Constantes!$C$7:$AF$500,COLUMN(Base_Constantes!I$1), FALSE)</f>
        <v>0.17666666666666667</v>
      </c>
      <c r="K11" s="47">
        <f>+VLOOKUP($B$11,Base_Constantes!$C$7:$AF$500,COLUMN(Base_Constantes!J$1), FALSE)</f>
        <v>0.42499999999999999</v>
      </c>
      <c r="L11" s="47">
        <f>+VLOOKUP($B$11,Base_Constantes!$C$7:$AF$500,COLUMN(Base_Constantes!K$1), FALSE)</f>
        <v>0.27499999999999997</v>
      </c>
      <c r="M11" s="47">
        <f>+VLOOKUP($B$11,Base_Constantes!$C$7:$AF$500,COLUMN(Base_Constantes!L$1), FALSE)</f>
        <v>0.23333333333333331</v>
      </c>
      <c r="N11" s="47">
        <f>+VLOOKUP($B$11,Base_Constantes!$C$7:$AF$500,COLUMN(Base_Constantes!M$1), FALSE)</f>
        <v>0</v>
      </c>
      <c r="O11" s="47">
        <f>+VLOOKUP($B$11,Base_Constantes!$C$7:$AF$500,COLUMN(Base_Constantes!N$1), FALSE)</f>
        <v>0</v>
      </c>
      <c r="P11" s="47">
        <f>+VLOOKUP($B$11,Base_Constantes!$C$7:$AF$500,COLUMN(Base_Constantes!O$1), FALSE)</f>
        <v>0</v>
      </c>
      <c r="Q11" s="47">
        <f>+VLOOKUP($B$11,Base_Constantes!$C$7:$AF$500,COLUMN(Base_Constantes!P$1), FALSE)</f>
        <v>0</v>
      </c>
      <c r="R11" s="47">
        <f>+VLOOKUP($B$11,Base_Constantes!$C$7:$AF$500,COLUMN(Base_Constantes!Q$1), FALSE)</f>
        <v>0</v>
      </c>
      <c r="S11" s="47">
        <f>+VLOOKUP($B$11,Base_Constantes!$C$7:$AF$500,COLUMN(Base_Constantes!R$1), FALSE)</f>
        <v>0</v>
      </c>
      <c r="T11" s="47">
        <f>+VLOOKUP($B$11,Base_Constantes!$C$7:$AF$500,COLUMN(Base_Constantes!S$1), FALSE)</f>
        <v>0.56666666666666665</v>
      </c>
      <c r="U11" s="47">
        <f>+VLOOKUP($B$11,Base_Constantes!$C$7:$AF$500,COLUMN(Base_Constantes!T$1), FALSE)</f>
        <v>0.41666666666666669</v>
      </c>
      <c r="V11" s="47">
        <f>+VLOOKUP($B$11,Base_Constantes!$C$7:$AF$500,COLUMN(Base_Constantes!U$1), FALSE)</f>
        <v>0.26833333333333331</v>
      </c>
      <c r="W11" s="47">
        <f>+VLOOKUP($B$11,Base_Constantes!$C$7:$AF$500,COLUMN(Base_Constantes!V$1), FALSE)</f>
        <v>0</v>
      </c>
      <c r="X11" s="47">
        <f>+VLOOKUP($B$11,Base_Constantes!$C$7:$AF$500,COLUMN(Base_Constantes!W$1), FALSE)</f>
        <v>0</v>
      </c>
      <c r="Y11" s="47">
        <f>+VLOOKUP($B$11,Base_Constantes!$C$7:$AF$500,COLUMN(Base_Constantes!X$1), FALSE)</f>
        <v>0</v>
      </c>
      <c r="Z11" s="47">
        <f>+VLOOKUP($B$11,Base_Constantes!$C$7:$AF$500,COLUMN(Base_Constantes!Y$1), FALSE)</f>
        <v>0</v>
      </c>
      <c r="AA11" s="47">
        <f>+VLOOKUP($B$11,Base_Constantes!$C$7:$AF$500,COLUMN(Base_Constantes!Z$1), FALSE)</f>
        <v>0</v>
      </c>
      <c r="AB11" s="47">
        <f>+VLOOKUP($B$11,Base_Constantes!$C$7:$AF$500,COLUMN(Base_Constantes!AA$1), FALSE)</f>
        <v>0</v>
      </c>
      <c r="AC11" s="47">
        <f>+VLOOKUP($B$11,Base_Constantes!$C$7:$AF$500,COLUMN(Base_Constantes!AB$1), FALSE)</f>
        <v>0</v>
      </c>
      <c r="AD11" s="47">
        <f>+VLOOKUP($B$11,Base_Constantes!$C$7:$AF$500,COLUMN(Base_Constantes!AC$1), FALSE)</f>
        <v>0</v>
      </c>
      <c r="AE11" s="47">
        <f>+VLOOKUP($B$11,Base_Constantes!$C$7:$AF$500,COLUMN(Base_Constantes!AD$1), FALSE)</f>
        <v>0</v>
      </c>
      <c r="AH11" s="2" t="str">
        <f>IF(INDEX(Base_Constantes!$A$7:$A$954,ROWS(AH$7:AH11)*4-3)="","",INDEX(Base_Constantes!$A$7:$A$954,ROWS(AH$7:AH11)*4-3))</f>
        <v>SOLUCIONES DE VIDEO</v>
      </c>
    </row>
    <row r="12" spans="2:34" x14ac:dyDescent="0.35">
      <c r="B12" t="str">
        <f>+CONCATENATE($C$7,C12)</f>
        <v>WMB-IFX-DATAPOWERPruebas de Reverso</v>
      </c>
      <c r="C12" s="381" t="s">
        <v>161</v>
      </c>
      <c r="D12" s="381"/>
      <c r="E12" s="47">
        <f>+VLOOKUP($B$12,Base_Constantes!$C$7:$AF$500,COLUMN(Base_Constantes!D$1), FALSE)</f>
        <v>9</v>
      </c>
      <c r="F12" s="47">
        <f>+VLOOKUP($B$12,Base_Constantes!$C$7:$AF$500,COLUMN(Base_Constantes!E$1), FALSE)</f>
        <v>5</v>
      </c>
      <c r="G12" s="47">
        <f>+VLOOKUP($B$12,Base_Constantes!$C$7:$AF$500,COLUMN(Base_Constantes!F$1), FALSE)</f>
        <v>3</v>
      </c>
      <c r="H12" s="47" t="str">
        <f>+VLOOKUP($B$12,Base_Constantes!$C$7:$AF$500,COLUMN(Base_Constantes!G$1), FALSE)</f>
        <v>N/A</v>
      </c>
      <c r="I12" s="47" t="str">
        <f>+VLOOKUP($B$12,Base_Constantes!$C$7:$AF$500,COLUMN(Base_Constantes!H$1), FALSE)</f>
        <v>N/A</v>
      </c>
      <c r="J12" s="47" t="str">
        <f>+VLOOKUP($B$12,Base_Constantes!$C$7:$AF$500,COLUMN(Base_Constantes!I$1), FALSE)</f>
        <v>N/A</v>
      </c>
      <c r="K12" s="47" t="str">
        <f>+VLOOKUP($B$12,Base_Constantes!$C$7:$AF$500,COLUMN(Base_Constantes!J$1), FALSE)</f>
        <v>N/A</v>
      </c>
      <c r="L12" s="47" t="str">
        <f>+VLOOKUP($B$12,Base_Constantes!$C$7:$AF$500,COLUMN(Base_Constantes!K$1), FALSE)</f>
        <v>N/A</v>
      </c>
      <c r="M12" s="47" t="str">
        <f>+VLOOKUP($B$12,Base_Constantes!$C$7:$AF$500,COLUMN(Base_Constantes!L$1), FALSE)</f>
        <v>N/A</v>
      </c>
      <c r="N12" s="47" t="str">
        <f>+VLOOKUP($B$12,Base_Constantes!$C$7:$AF$500,COLUMN(Base_Constantes!M$1), FALSE)</f>
        <v>N/A</v>
      </c>
      <c r="O12" s="47" t="str">
        <f>+VLOOKUP($B$12,Base_Constantes!$C$7:$AF$500,COLUMN(Base_Constantes!N$1), FALSE)</f>
        <v>N/A</v>
      </c>
      <c r="P12" s="47" t="str">
        <f>+VLOOKUP($B$12,Base_Constantes!$C$7:$AF$500,COLUMN(Base_Constantes!O$1), FALSE)</f>
        <v>N/A</v>
      </c>
      <c r="Q12" s="47" t="str">
        <f>+VLOOKUP($B$12,Base_Constantes!$C$7:$AF$500,COLUMN(Base_Constantes!P$1), FALSE)</f>
        <v>N/A</v>
      </c>
      <c r="R12" s="47" t="str">
        <f>+VLOOKUP($B$12,Base_Constantes!$C$7:$AF$500,COLUMN(Base_Constantes!Q$1), FALSE)</f>
        <v>N/A</v>
      </c>
      <c r="S12" s="47" t="str">
        <f>+VLOOKUP($B$12,Base_Constantes!$C$7:$AF$500,COLUMN(Base_Constantes!R$1), FALSE)</f>
        <v>N/A</v>
      </c>
      <c r="T12" s="47" t="str">
        <f>+VLOOKUP($B$12,Base_Constantes!$C$7:$AF$500,COLUMN(Base_Constantes!S$1), FALSE)</f>
        <v>N/A</v>
      </c>
      <c r="U12" s="47" t="str">
        <f>+VLOOKUP($B$12,Base_Constantes!$C$7:$AF$500,COLUMN(Base_Constantes!T$1), FALSE)</f>
        <v>N/A</v>
      </c>
      <c r="V12" s="47" t="str">
        <f>+VLOOKUP($B$12,Base_Constantes!$C$7:$AF$500,COLUMN(Base_Constantes!U$1), FALSE)</f>
        <v>N/A</v>
      </c>
      <c r="W12" s="47" t="str">
        <f>+VLOOKUP($B$12,Base_Constantes!$C$7:$AF$500,COLUMN(Base_Constantes!V$1), FALSE)</f>
        <v>N/A</v>
      </c>
      <c r="X12" s="47" t="str">
        <f>+VLOOKUP($B$12,Base_Constantes!$C$7:$AF$500,COLUMN(Base_Constantes!W$1), FALSE)</f>
        <v>N/A</v>
      </c>
      <c r="Y12" s="47" t="str">
        <f>+VLOOKUP($B$12,Base_Constantes!$C$7:$AF$500,COLUMN(Base_Constantes!X$1), FALSE)</f>
        <v>N/A</v>
      </c>
      <c r="Z12" s="47" t="str">
        <f>+VLOOKUP($B$12,Base_Constantes!$C$7:$AF$500,COLUMN(Base_Constantes!Y$1), FALSE)</f>
        <v>N/A</v>
      </c>
      <c r="AA12" s="47" t="str">
        <f>+VLOOKUP($B$12,Base_Constantes!$C$7:$AF$500,COLUMN(Base_Constantes!Z$1), FALSE)</f>
        <v>N/A</v>
      </c>
      <c r="AB12" s="47" t="str">
        <f>+VLOOKUP($B$12,Base_Constantes!$C$7:$AF$500,COLUMN(Base_Constantes!AA$1), FALSE)</f>
        <v>N/A</v>
      </c>
      <c r="AC12" s="47" t="str">
        <f>+VLOOKUP($B$12,Base_Constantes!$C$7:$AF$500,COLUMN(Base_Constantes!AB$1), FALSE)</f>
        <v>N/A</v>
      </c>
      <c r="AD12" s="47" t="str">
        <f>+VLOOKUP($B$12,Base_Constantes!$C$7:$AF$500,COLUMN(Base_Constantes!AC$1), FALSE)</f>
        <v>N/A</v>
      </c>
      <c r="AE12" s="47" t="str">
        <f>+VLOOKUP($B$12,Base_Constantes!$C$7:$AF$500,COLUMN(Base_Constantes!AD$1), FALSE)</f>
        <v>N/A</v>
      </c>
      <c r="AH12" s="2" t="str">
        <f>IF(INDEX(Base_Constantes!$A$7:$A$954,ROWS(AH$7:AH12)*4-3)="","",INDEX(Base_Constantes!$A$7:$A$954,ROWS(AH$7:AH12)*4-3))</f>
        <v>APTRA VISION</v>
      </c>
    </row>
    <row r="13" spans="2:34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H13" s="2" t="str">
        <f>IF(INDEX(Base_Constantes!$A$7:$A$954,ROWS(AH$7:AH13)*4-3)="","",INDEX(Base_Constantes!$A$7:$A$954,ROWS(AH$7:AH13)*4-3))</f>
        <v>CERRADURAS</v>
      </c>
    </row>
    <row r="14" spans="2:34" s="2" customFormat="1" x14ac:dyDescent="0.35">
      <c r="C14" s="383" t="s">
        <v>87</v>
      </c>
      <c r="D14" s="384"/>
      <c r="E14" s="390" t="s">
        <v>122</v>
      </c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H14" s="2" t="str">
        <f>IF(INDEX(Base_Constantes!$A$7:$A$954,ROWS(AH$7:AH14)*4-3)="","",INDEX(Base_Constantes!$A$7:$A$954,ROWS(AH$7:AH14)*4-3))</f>
        <v>POS</v>
      </c>
    </row>
    <row r="15" spans="2:34" x14ac:dyDescent="0.35">
      <c r="C15" s="385">
        <f>+Estimación!C58</f>
        <v>0</v>
      </c>
      <c r="D15" s="386"/>
      <c r="E15" s="389" t="s">
        <v>8</v>
      </c>
      <c r="F15" s="389"/>
      <c r="G15" s="389"/>
      <c r="H15" s="389" t="s">
        <v>9</v>
      </c>
      <c r="I15" s="389"/>
      <c r="J15" s="389"/>
      <c r="K15" s="389" t="s">
        <v>10</v>
      </c>
      <c r="L15" s="389"/>
      <c r="M15" s="389"/>
      <c r="N15" s="389" t="s">
        <v>11</v>
      </c>
      <c r="O15" s="389"/>
      <c r="P15" s="389"/>
      <c r="Q15" s="389" t="s">
        <v>12</v>
      </c>
      <c r="R15" s="389"/>
      <c r="S15" s="389"/>
      <c r="T15" s="389" t="s">
        <v>13</v>
      </c>
      <c r="U15" s="389"/>
      <c r="V15" s="389"/>
      <c r="W15" s="389" t="s">
        <v>14</v>
      </c>
      <c r="X15" s="389"/>
      <c r="Y15" s="389"/>
      <c r="Z15" s="389" t="s">
        <v>15</v>
      </c>
      <c r="AA15" s="389"/>
      <c r="AB15" s="389"/>
      <c r="AC15" s="389" t="s">
        <v>82</v>
      </c>
      <c r="AD15" s="389"/>
      <c r="AE15" s="389"/>
      <c r="AH15" s="2" t="str">
        <f>IF(INDEX(Base_Constantes!$A$7:$A$954,ROWS(AH$7:AH15)*4-3)="","",INDEX(Base_Constantes!$A$7:$A$954,ROWS(AH$7:AH15)*4-3))</f>
        <v>ADM-EFECTIVO</v>
      </c>
    </row>
    <row r="16" spans="2:34" x14ac:dyDescent="0.35">
      <c r="C16" s="387" t="s">
        <v>53</v>
      </c>
      <c r="D16" s="388"/>
      <c r="E16" s="72" t="s">
        <v>17</v>
      </c>
      <c r="F16" s="72" t="s">
        <v>18</v>
      </c>
      <c r="G16" s="72" t="s">
        <v>19</v>
      </c>
      <c r="H16" s="72" t="s">
        <v>17</v>
      </c>
      <c r="I16" s="72" t="s">
        <v>18</v>
      </c>
      <c r="J16" s="72" t="s">
        <v>19</v>
      </c>
      <c r="K16" s="72" t="s">
        <v>17</v>
      </c>
      <c r="L16" s="72" t="s">
        <v>18</v>
      </c>
      <c r="M16" s="72" t="s">
        <v>19</v>
      </c>
      <c r="N16" s="72" t="s">
        <v>17</v>
      </c>
      <c r="O16" s="72" t="s">
        <v>18</v>
      </c>
      <c r="P16" s="72" t="s">
        <v>19</v>
      </c>
      <c r="Q16" s="72" t="s">
        <v>17</v>
      </c>
      <c r="R16" s="72" t="s">
        <v>18</v>
      </c>
      <c r="S16" s="72" t="s">
        <v>19</v>
      </c>
      <c r="T16" s="72" t="s">
        <v>17</v>
      </c>
      <c r="U16" s="72" t="s">
        <v>18</v>
      </c>
      <c r="V16" s="72" t="s">
        <v>19</v>
      </c>
      <c r="W16" s="72" t="s">
        <v>17</v>
      </c>
      <c r="X16" s="72" t="s">
        <v>18</v>
      </c>
      <c r="Y16" s="72" t="s">
        <v>19</v>
      </c>
      <c r="Z16" s="72" t="s">
        <v>17</v>
      </c>
      <c r="AA16" s="72" t="s">
        <v>18</v>
      </c>
      <c r="AB16" s="72" t="s">
        <v>19</v>
      </c>
      <c r="AC16" s="72" t="s">
        <v>17</v>
      </c>
      <c r="AD16" s="72" t="s">
        <v>18</v>
      </c>
      <c r="AE16" s="72" t="s">
        <v>19</v>
      </c>
      <c r="AH16" s="2" t="str">
        <f>IF(INDEX(Base_Constantes!$A$7:$A$954,ROWS(AH$7:AH16)*4-3)="","",INDEX(Base_Constantes!$A$7:$A$954,ROWS(AH$7:AH16)*4-3))</f>
        <v>CAJEROS</v>
      </c>
    </row>
    <row r="17" spans="2:34" x14ac:dyDescent="0.35">
      <c r="B17" t="str">
        <f>+CONCATENATE($C$15,C17)</f>
        <v>0Rediseño de casos de prueba</v>
      </c>
      <c r="C17" s="382" t="s">
        <v>20</v>
      </c>
      <c r="D17" s="382"/>
      <c r="E17" s="47" t="e">
        <f>+VLOOKUP($B$17,Base_Constantes!$C$7:$AF$500,COLUMN(Base_Constantes!D$1), FALSE)</f>
        <v>#N/A</v>
      </c>
      <c r="F17" s="47" t="e">
        <f>+VLOOKUP($B$17,Base_Constantes!$C$7:$AF$500,COLUMN(Base_Constantes!E$1), FALSE)</f>
        <v>#N/A</v>
      </c>
      <c r="G17" s="47" t="e">
        <f>+VLOOKUP($B$17,Base_Constantes!$C$7:$AF$500,COLUMN(Base_Constantes!F$1), FALSE)</f>
        <v>#N/A</v>
      </c>
      <c r="H17" s="47" t="e">
        <f>+VLOOKUP($B$17,Base_Constantes!$C$7:$AF$500,COLUMN(Base_Constantes!G$1), FALSE)</f>
        <v>#N/A</v>
      </c>
      <c r="I17" s="47" t="e">
        <f>+VLOOKUP($B$17,Base_Constantes!$C$7:$AF$500,COLUMN(Base_Constantes!H$1), FALSE)</f>
        <v>#N/A</v>
      </c>
      <c r="J17" s="47" t="e">
        <f>+VLOOKUP($B$17,Base_Constantes!$C$7:$AF$500,COLUMN(Base_Constantes!I$1), FALSE)</f>
        <v>#N/A</v>
      </c>
      <c r="K17" s="47" t="e">
        <f>+VLOOKUP($B$17,Base_Constantes!$C$7:$AF$500,COLUMN(Base_Constantes!J$1), FALSE)</f>
        <v>#N/A</v>
      </c>
      <c r="L17" s="47" t="e">
        <f>+VLOOKUP($B$17,Base_Constantes!$C$7:$AF$500,COLUMN(Base_Constantes!K$1), FALSE)</f>
        <v>#N/A</v>
      </c>
      <c r="M17" s="47" t="e">
        <f>+VLOOKUP($B$17,Base_Constantes!$C$7:$AF$500,COLUMN(Base_Constantes!L$1), FALSE)</f>
        <v>#N/A</v>
      </c>
      <c r="N17" s="47" t="e">
        <f>+VLOOKUP($B$17,Base_Constantes!$C$7:$AF$500,COLUMN(Base_Constantes!M$1), FALSE)</f>
        <v>#N/A</v>
      </c>
      <c r="O17" s="47" t="e">
        <f>+VLOOKUP($B$17,Base_Constantes!$C$7:$AF$500,COLUMN(Base_Constantes!N$1), FALSE)</f>
        <v>#N/A</v>
      </c>
      <c r="P17" s="47" t="e">
        <f>+VLOOKUP($B$17,Base_Constantes!$C$7:$AF$500,COLUMN(Base_Constantes!O$1), FALSE)</f>
        <v>#N/A</v>
      </c>
      <c r="Q17" s="47" t="e">
        <f>+VLOOKUP($B$17,Base_Constantes!$C$7:$AF$500,COLUMN(Base_Constantes!P$1), FALSE)</f>
        <v>#N/A</v>
      </c>
      <c r="R17" s="47" t="e">
        <f>+VLOOKUP($B$17,Base_Constantes!$C$7:$AF$500,COLUMN(Base_Constantes!Q$1), FALSE)</f>
        <v>#N/A</v>
      </c>
      <c r="S17" s="47" t="e">
        <f>+VLOOKUP($B$17,Base_Constantes!$C$7:$AF$500,COLUMN(Base_Constantes!R$1), FALSE)</f>
        <v>#N/A</v>
      </c>
      <c r="T17" s="47" t="e">
        <f>+VLOOKUP($B$17,Base_Constantes!$C$7:$AF$500,COLUMN(Base_Constantes!S$1), FALSE)</f>
        <v>#N/A</v>
      </c>
      <c r="U17" s="47" t="e">
        <f>+VLOOKUP($B$17,Base_Constantes!$C$7:$AF$500,COLUMN(Base_Constantes!T$1), FALSE)</f>
        <v>#N/A</v>
      </c>
      <c r="V17" s="47" t="e">
        <f>+VLOOKUP($B$17,Base_Constantes!$C$7:$AF$500,COLUMN(Base_Constantes!U$1), FALSE)</f>
        <v>#N/A</v>
      </c>
      <c r="W17" s="47" t="e">
        <f>+VLOOKUP($B$17,Base_Constantes!$C$7:$AF$500,COLUMN(Base_Constantes!V$1), FALSE)</f>
        <v>#N/A</v>
      </c>
      <c r="X17" s="47" t="e">
        <f>+VLOOKUP($B$17,Base_Constantes!$C$7:$AF$500,COLUMN(Base_Constantes!W$1), FALSE)</f>
        <v>#N/A</v>
      </c>
      <c r="Y17" s="47" t="e">
        <f>+VLOOKUP($B$17,Base_Constantes!$C$7:$AF$500,COLUMN(Base_Constantes!X$1), FALSE)</f>
        <v>#N/A</v>
      </c>
      <c r="Z17" s="47" t="e">
        <f>+VLOOKUP($B$17,Base_Constantes!$C$7:$AF$500,COLUMN(Base_Constantes!Y$1), FALSE)</f>
        <v>#N/A</v>
      </c>
      <c r="AA17" s="47" t="e">
        <f>+VLOOKUP($B$17,Base_Constantes!$C$7:$AF$500,COLUMN(Base_Constantes!Z$1), FALSE)</f>
        <v>#N/A</v>
      </c>
      <c r="AB17" s="47" t="e">
        <f>+VLOOKUP($B$17,Base_Constantes!$C$7:$AF$500,COLUMN(Base_Constantes!AA$1), FALSE)</f>
        <v>#N/A</v>
      </c>
      <c r="AC17" s="47" t="e">
        <f>+VLOOKUP($B$17,Base_Constantes!$C$7:$AF$500,COLUMN(Base_Constantes!AB$1), FALSE)</f>
        <v>#N/A</v>
      </c>
      <c r="AD17" s="47" t="e">
        <f>+VLOOKUP($B$17,Base_Constantes!$C$7:$AF$500,COLUMN(Base_Constantes!AC$1), FALSE)</f>
        <v>#N/A</v>
      </c>
      <c r="AE17" s="47" t="e">
        <f>+VLOOKUP($B$17,Base_Constantes!$C$7:$AF$500,COLUMN(Base_Constantes!AD$1), FALSE)</f>
        <v>#N/A</v>
      </c>
      <c r="AH17" s="2" t="str">
        <f>IF(INDEX(Base_Constantes!$A$7:$A$954,ROWS(AH$7:AH17)*4-3)="","",INDEX(Base_Constantes!$A$7:$A$954,ROWS(AH$7:AH17)*4-3))</f>
        <v>INTERNET</v>
      </c>
    </row>
    <row r="18" spans="2:34" x14ac:dyDescent="0.35">
      <c r="B18" t="str">
        <f>+CONCATENATE($C$15,C18)</f>
        <v>0Diseñar nuevos casos de prueba</v>
      </c>
      <c r="C18" s="382" t="s">
        <v>21</v>
      </c>
      <c r="D18" s="382"/>
      <c r="E18" s="47" t="e">
        <f>+VLOOKUP($B$18,Base_Constantes!$C$7:$AF$500,COLUMN(Base_Constantes!D$1), FALSE)</f>
        <v>#N/A</v>
      </c>
      <c r="F18" s="47" t="e">
        <f>+VLOOKUP($B$18,Base_Constantes!$C$7:$AF$500,COLUMN(Base_Constantes!E$1), FALSE)</f>
        <v>#N/A</v>
      </c>
      <c r="G18" s="47" t="e">
        <f>+VLOOKUP($B$18,Base_Constantes!$C$7:$AF$500,COLUMN(Base_Constantes!F$1), FALSE)</f>
        <v>#N/A</v>
      </c>
      <c r="H18" s="47" t="e">
        <f>+VLOOKUP($B$18,Base_Constantes!$C$7:$AF$500,COLUMN(Base_Constantes!G$1), FALSE)</f>
        <v>#N/A</v>
      </c>
      <c r="I18" s="47" t="e">
        <f>+VLOOKUP($B$18,Base_Constantes!$C$7:$AF$500,COLUMN(Base_Constantes!H$1), FALSE)</f>
        <v>#N/A</v>
      </c>
      <c r="J18" s="47" t="e">
        <f>+VLOOKUP($B$18,Base_Constantes!$C$7:$AF$500,COLUMN(Base_Constantes!I$1), FALSE)</f>
        <v>#N/A</v>
      </c>
      <c r="K18" s="47" t="e">
        <f>+VLOOKUP($B$18,Base_Constantes!$C$7:$AF$500,COLUMN(Base_Constantes!J$1), FALSE)</f>
        <v>#N/A</v>
      </c>
      <c r="L18" s="47" t="e">
        <f>+VLOOKUP($B$18,Base_Constantes!$C$7:$AF$500,COLUMN(Base_Constantes!K$1), FALSE)</f>
        <v>#N/A</v>
      </c>
      <c r="M18" s="47" t="e">
        <f>+VLOOKUP($B$18,Base_Constantes!$C$7:$AF$500,COLUMN(Base_Constantes!L$1), FALSE)</f>
        <v>#N/A</v>
      </c>
      <c r="N18" s="47" t="e">
        <f>+VLOOKUP($B$18,Base_Constantes!$C$7:$AF$500,COLUMN(Base_Constantes!M$1), FALSE)</f>
        <v>#N/A</v>
      </c>
      <c r="O18" s="47" t="e">
        <f>+VLOOKUP($B$18,Base_Constantes!$C$7:$AF$500,COLUMN(Base_Constantes!N$1), FALSE)</f>
        <v>#N/A</v>
      </c>
      <c r="P18" s="47" t="e">
        <f>+VLOOKUP($B$18,Base_Constantes!$C$7:$AF$500,COLUMN(Base_Constantes!O$1), FALSE)</f>
        <v>#N/A</v>
      </c>
      <c r="Q18" s="47" t="e">
        <f>+VLOOKUP($B$18,Base_Constantes!$C$7:$AF$500,COLUMN(Base_Constantes!P$1), FALSE)</f>
        <v>#N/A</v>
      </c>
      <c r="R18" s="47" t="e">
        <f>+VLOOKUP($B$18,Base_Constantes!$C$7:$AF$500,COLUMN(Base_Constantes!Q$1), FALSE)</f>
        <v>#N/A</v>
      </c>
      <c r="S18" s="47" t="e">
        <f>+VLOOKUP($B$18,Base_Constantes!$C$7:$AF$500,COLUMN(Base_Constantes!R$1), FALSE)</f>
        <v>#N/A</v>
      </c>
      <c r="T18" s="47" t="e">
        <f>+VLOOKUP($B$18,Base_Constantes!$C$7:$AF$500,COLUMN(Base_Constantes!S$1), FALSE)</f>
        <v>#N/A</v>
      </c>
      <c r="U18" s="47" t="e">
        <f>+VLOOKUP($B$18,Base_Constantes!$C$7:$AF$500,COLUMN(Base_Constantes!T$1), FALSE)</f>
        <v>#N/A</v>
      </c>
      <c r="V18" s="47" t="e">
        <f>+VLOOKUP($B$18,Base_Constantes!$C$7:$AF$500,COLUMN(Base_Constantes!U$1), FALSE)</f>
        <v>#N/A</v>
      </c>
      <c r="W18" s="47" t="e">
        <f>+VLOOKUP($B$18,Base_Constantes!$C$7:$AF$500,COLUMN(Base_Constantes!V$1), FALSE)</f>
        <v>#N/A</v>
      </c>
      <c r="X18" s="47" t="e">
        <f>+VLOOKUP($B$18,Base_Constantes!$C$7:$AF$500,COLUMN(Base_Constantes!W$1), FALSE)</f>
        <v>#N/A</v>
      </c>
      <c r="Y18" s="47" t="e">
        <f>+VLOOKUP($B$18,Base_Constantes!$C$7:$AF$500,COLUMN(Base_Constantes!X$1), FALSE)</f>
        <v>#N/A</v>
      </c>
      <c r="Z18" s="47" t="e">
        <f>+VLOOKUP($B$18,Base_Constantes!$C$7:$AF$500,COLUMN(Base_Constantes!Y$1), FALSE)</f>
        <v>#N/A</v>
      </c>
      <c r="AA18" s="47" t="e">
        <f>+VLOOKUP($B$18,Base_Constantes!$C$7:$AF$500,COLUMN(Base_Constantes!Z$1), FALSE)</f>
        <v>#N/A</v>
      </c>
      <c r="AB18" s="47" t="e">
        <f>+VLOOKUP($B$18,Base_Constantes!$C$7:$AF$500,COLUMN(Base_Constantes!AA$1), FALSE)</f>
        <v>#N/A</v>
      </c>
      <c r="AC18" s="47" t="e">
        <f>+VLOOKUP($B$18,Base_Constantes!$C$7:$AF$500,COLUMN(Base_Constantes!AB$1), FALSE)</f>
        <v>#N/A</v>
      </c>
      <c r="AD18" s="47" t="e">
        <f>+VLOOKUP($B$18,Base_Constantes!$C$7:$AF$500,COLUMN(Base_Constantes!AC$1), FALSE)</f>
        <v>#N/A</v>
      </c>
      <c r="AE18" s="47" t="e">
        <f>+VLOOKUP($B$18,Base_Constantes!$C$7:$AF$500,COLUMN(Base_Constantes!AD$1), FALSE)</f>
        <v>#N/A</v>
      </c>
      <c r="AH18" s="2" t="str">
        <f>IF(INDEX(Base_Constantes!$A$7:$A$954,ROWS(AH$7:AH18)*4-3)="","",INDEX(Base_Constantes!$A$7:$A$954,ROWS(AH$7:AH18)*4-3))</f>
        <v>PORTALES</v>
      </c>
    </row>
    <row r="19" spans="2:34" x14ac:dyDescent="0.35">
      <c r="B19" t="str">
        <f>+CONCATENATE($C$15,C19)</f>
        <v>0Ejecución Casos de Prueba</v>
      </c>
      <c r="C19" s="381" t="s">
        <v>52</v>
      </c>
      <c r="D19" s="381"/>
      <c r="E19" s="47" t="e">
        <f>+VLOOKUP($B$19,Base_Constantes!$C$7:$AF$500,COLUMN(Base_Constantes!D$1), FALSE)</f>
        <v>#N/A</v>
      </c>
      <c r="F19" s="47" t="e">
        <f>+VLOOKUP($B$19,Base_Constantes!$C$7:$AF$500,COLUMN(Base_Constantes!E$1), FALSE)</f>
        <v>#N/A</v>
      </c>
      <c r="G19" s="47" t="e">
        <f>+VLOOKUP($B$19,Base_Constantes!$C$7:$AF$500,COLUMN(Base_Constantes!F$1), FALSE)</f>
        <v>#N/A</v>
      </c>
      <c r="H19" s="47" t="e">
        <f>+VLOOKUP($B$19,Base_Constantes!$C$7:$AF$500,COLUMN(Base_Constantes!G$1), FALSE)</f>
        <v>#N/A</v>
      </c>
      <c r="I19" s="47" t="e">
        <f>+VLOOKUP($B$19,Base_Constantes!$C$7:$AF$500,COLUMN(Base_Constantes!H$1), FALSE)</f>
        <v>#N/A</v>
      </c>
      <c r="J19" s="47" t="e">
        <f>+VLOOKUP($B$19,Base_Constantes!$C$7:$AF$500,COLUMN(Base_Constantes!I$1), FALSE)</f>
        <v>#N/A</v>
      </c>
      <c r="K19" s="47" t="e">
        <f>+VLOOKUP($B$19,Base_Constantes!$C$7:$AF$500,COLUMN(Base_Constantes!J$1), FALSE)</f>
        <v>#N/A</v>
      </c>
      <c r="L19" s="47" t="e">
        <f>+VLOOKUP($B$19,Base_Constantes!$C$7:$AF$500,COLUMN(Base_Constantes!K$1), FALSE)</f>
        <v>#N/A</v>
      </c>
      <c r="M19" s="47" t="e">
        <f>+VLOOKUP($B$19,Base_Constantes!$C$7:$AF$500,COLUMN(Base_Constantes!L$1), FALSE)</f>
        <v>#N/A</v>
      </c>
      <c r="N19" s="47" t="e">
        <f>+VLOOKUP($B$19,Base_Constantes!$C$7:$AF$500,COLUMN(Base_Constantes!M$1), FALSE)</f>
        <v>#N/A</v>
      </c>
      <c r="O19" s="47" t="e">
        <f>+VLOOKUP($B$19,Base_Constantes!$C$7:$AF$500,COLUMN(Base_Constantes!N$1), FALSE)</f>
        <v>#N/A</v>
      </c>
      <c r="P19" s="47" t="e">
        <f>+VLOOKUP($B$19,Base_Constantes!$C$7:$AF$500,COLUMN(Base_Constantes!O$1), FALSE)</f>
        <v>#N/A</v>
      </c>
      <c r="Q19" s="47" t="e">
        <f>+VLOOKUP($B$19,Base_Constantes!$C$7:$AF$500,COLUMN(Base_Constantes!P$1), FALSE)</f>
        <v>#N/A</v>
      </c>
      <c r="R19" s="47" t="e">
        <f>+VLOOKUP($B$19,Base_Constantes!$C$7:$AF$500,COLUMN(Base_Constantes!Q$1), FALSE)</f>
        <v>#N/A</v>
      </c>
      <c r="S19" s="47" t="e">
        <f>+VLOOKUP($B$19,Base_Constantes!$C$7:$AF$500,COLUMN(Base_Constantes!R$1), FALSE)</f>
        <v>#N/A</v>
      </c>
      <c r="T19" s="47" t="e">
        <f>+VLOOKUP($B$19,Base_Constantes!$C$7:$AF$500,COLUMN(Base_Constantes!S$1), FALSE)</f>
        <v>#N/A</v>
      </c>
      <c r="U19" s="47" t="e">
        <f>+VLOOKUP($B$19,Base_Constantes!$C$7:$AF$500,COLUMN(Base_Constantes!T$1), FALSE)</f>
        <v>#N/A</v>
      </c>
      <c r="V19" s="47" t="e">
        <f>+VLOOKUP($B$19,Base_Constantes!$C$7:$AF$500,COLUMN(Base_Constantes!U$1), FALSE)</f>
        <v>#N/A</v>
      </c>
      <c r="W19" s="47" t="e">
        <f>+VLOOKUP($B$19,Base_Constantes!$C$7:$AF$500,COLUMN(Base_Constantes!V$1), FALSE)</f>
        <v>#N/A</v>
      </c>
      <c r="X19" s="47" t="e">
        <f>+VLOOKUP($B$19,Base_Constantes!$C$7:$AF$500,COLUMN(Base_Constantes!W$1), FALSE)</f>
        <v>#N/A</v>
      </c>
      <c r="Y19" s="47" t="e">
        <f>+VLOOKUP($B$19,Base_Constantes!$C$7:$AF$500,COLUMN(Base_Constantes!X$1), FALSE)</f>
        <v>#N/A</v>
      </c>
      <c r="Z19" s="47" t="e">
        <f>+VLOOKUP($B$19,Base_Constantes!$C$7:$AF$500,COLUMN(Base_Constantes!Y$1), FALSE)</f>
        <v>#N/A</v>
      </c>
      <c r="AA19" s="47" t="e">
        <f>+VLOOKUP($B$19,Base_Constantes!$C$7:$AF$500,COLUMN(Base_Constantes!Z$1), FALSE)</f>
        <v>#N/A</v>
      </c>
      <c r="AB19" s="47" t="e">
        <f>+VLOOKUP($B$19,Base_Constantes!$C$7:$AF$500,COLUMN(Base_Constantes!AA$1), FALSE)</f>
        <v>#N/A</v>
      </c>
      <c r="AC19" s="47" t="e">
        <f>+VLOOKUP($B$19,Base_Constantes!$C$7:$AF$500,COLUMN(Base_Constantes!AB$1), FALSE)</f>
        <v>#N/A</v>
      </c>
      <c r="AD19" s="47" t="e">
        <f>+VLOOKUP($B$19,Base_Constantes!$C$7:$AF$500,COLUMN(Base_Constantes!AC$1), FALSE)</f>
        <v>#N/A</v>
      </c>
      <c r="AE19" s="47" t="e">
        <f>+VLOOKUP($B$19,Base_Constantes!$C$7:$AF$500,COLUMN(Base_Constantes!AD$1), FALSE)</f>
        <v>#N/A</v>
      </c>
      <c r="AH19" s="2" t="str">
        <f>IF(INDEX(Base_Constantes!$A$7:$A$954,ROWS(AH$7:AH19)*4-3)="","",INDEX(Base_Constantes!$A$7:$A$954,ROWS(AH$7:AH19)*4-3))</f>
        <v>DIGIPASS</v>
      </c>
    </row>
    <row r="20" spans="2:34" x14ac:dyDescent="0.35">
      <c r="B20" t="str">
        <f>+CONCATENATE($C$15,C20)</f>
        <v>0Pruebas de Reverso</v>
      </c>
      <c r="C20" s="381" t="s">
        <v>161</v>
      </c>
      <c r="D20" s="381"/>
      <c r="E20" s="47" t="e">
        <f>+VLOOKUP($B$20,Base_Constantes!$C$7:$AF$500,COLUMN(Base_Constantes!D$1), FALSE)</f>
        <v>#N/A</v>
      </c>
      <c r="F20" s="47" t="e">
        <f>+VLOOKUP($B$20,Base_Constantes!$C$7:$AF$500,COLUMN(Base_Constantes!E$1), FALSE)</f>
        <v>#N/A</v>
      </c>
      <c r="G20" s="47" t="e">
        <f>+VLOOKUP($B$20,Base_Constantes!$C$7:$AF$500,COLUMN(Base_Constantes!F$1), FALSE)</f>
        <v>#N/A</v>
      </c>
      <c r="H20" s="47" t="e">
        <f>+VLOOKUP($B$20,Base_Constantes!$C$7:$AF$500,COLUMN(Base_Constantes!G$1), FALSE)</f>
        <v>#N/A</v>
      </c>
      <c r="I20" s="47" t="e">
        <f>+VLOOKUP($B$20,Base_Constantes!$C$7:$AF$500,COLUMN(Base_Constantes!H$1), FALSE)</f>
        <v>#N/A</v>
      </c>
      <c r="J20" s="47" t="e">
        <f>+VLOOKUP($B$20,Base_Constantes!$C$7:$AF$500,COLUMN(Base_Constantes!I$1), FALSE)</f>
        <v>#N/A</v>
      </c>
      <c r="K20" s="47" t="e">
        <f>+VLOOKUP($B$20,Base_Constantes!$C$7:$AF$500,COLUMN(Base_Constantes!J$1), FALSE)</f>
        <v>#N/A</v>
      </c>
      <c r="L20" s="47" t="e">
        <f>+VLOOKUP($B$20,Base_Constantes!$C$7:$AF$500,COLUMN(Base_Constantes!K$1), FALSE)</f>
        <v>#N/A</v>
      </c>
      <c r="M20" s="47" t="e">
        <f>+VLOOKUP($B$20,Base_Constantes!$C$7:$AF$500,COLUMN(Base_Constantes!L$1), FALSE)</f>
        <v>#N/A</v>
      </c>
      <c r="N20" s="47" t="e">
        <f>+VLOOKUP($B$20,Base_Constantes!$C$7:$AF$500,COLUMN(Base_Constantes!M$1), FALSE)</f>
        <v>#N/A</v>
      </c>
      <c r="O20" s="47" t="e">
        <f>+VLOOKUP($B$20,Base_Constantes!$C$7:$AF$500,COLUMN(Base_Constantes!N$1), FALSE)</f>
        <v>#N/A</v>
      </c>
      <c r="P20" s="47" t="e">
        <f>+VLOOKUP($B$20,Base_Constantes!$C$7:$AF$500,COLUMN(Base_Constantes!O$1), FALSE)</f>
        <v>#N/A</v>
      </c>
      <c r="Q20" s="47" t="e">
        <f>+VLOOKUP($B$20,Base_Constantes!$C$7:$AF$500,COLUMN(Base_Constantes!P$1), FALSE)</f>
        <v>#N/A</v>
      </c>
      <c r="R20" s="47" t="e">
        <f>+VLOOKUP($B$20,Base_Constantes!$C$7:$AF$500,COLUMN(Base_Constantes!Q$1), FALSE)</f>
        <v>#N/A</v>
      </c>
      <c r="S20" s="47" t="e">
        <f>+VLOOKUP($B$20,Base_Constantes!$C$7:$AF$500,COLUMN(Base_Constantes!R$1), FALSE)</f>
        <v>#N/A</v>
      </c>
      <c r="T20" s="47" t="e">
        <f>+VLOOKUP($B$20,Base_Constantes!$C$7:$AF$500,COLUMN(Base_Constantes!S$1), FALSE)</f>
        <v>#N/A</v>
      </c>
      <c r="U20" s="47" t="e">
        <f>+VLOOKUP($B$20,Base_Constantes!$C$7:$AF$500,COLUMN(Base_Constantes!T$1), FALSE)</f>
        <v>#N/A</v>
      </c>
      <c r="V20" s="47" t="e">
        <f>+VLOOKUP($B$20,Base_Constantes!$C$7:$AF$500,COLUMN(Base_Constantes!U$1), FALSE)</f>
        <v>#N/A</v>
      </c>
      <c r="W20" s="47" t="e">
        <f>+VLOOKUP($B$20,Base_Constantes!$C$7:$AF$500,COLUMN(Base_Constantes!V$1), FALSE)</f>
        <v>#N/A</v>
      </c>
      <c r="X20" s="47" t="e">
        <f>+VLOOKUP($B$20,Base_Constantes!$C$7:$AF$500,COLUMN(Base_Constantes!W$1), FALSE)</f>
        <v>#N/A</v>
      </c>
      <c r="Y20" s="47" t="e">
        <f>+VLOOKUP($B$20,Base_Constantes!$C$7:$AF$500,COLUMN(Base_Constantes!X$1), FALSE)</f>
        <v>#N/A</v>
      </c>
      <c r="Z20" s="47" t="e">
        <f>+VLOOKUP($B$20,Base_Constantes!$C$7:$AF$500,COLUMN(Base_Constantes!Y$1), FALSE)</f>
        <v>#N/A</v>
      </c>
      <c r="AA20" s="47" t="e">
        <f>+VLOOKUP($B$20,Base_Constantes!$C$7:$AF$500,COLUMN(Base_Constantes!Z$1), FALSE)</f>
        <v>#N/A</v>
      </c>
      <c r="AB20" s="47" t="e">
        <f>+VLOOKUP($B$20,Base_Constantes!$C$7:$AF$500,COLUMN(Base_Constantes!AA$1), FALSE)</f>
        <v>#N/A</v>
      </c>
      <c r="AC20" s="47" t="e">
        <f>+VLOOKUP($B$20,Base_Constantes!$C$7:$AF$500,COLUMN(Base_Constantes!AB$1), FALSE)</f>
        <v>#N/A</v>
      </c>
      <c r="AD20" s="47" t="e">
        <f>+VLOOKUP($B$20,Base_Constantes!$C$7:$AF$500,COLUMN(Base_Constantes!AC$1), FALSE)</f>
        <v>#N/A</v>
      </c>
      <c r="AE20" s="47" t="e">
        <f>+VLOOKUP($B$20,Base_Constantes!$C$7:$AF$500,COLUMN(Base_Constantes!AD$1), FALSE)</f>
        <v>#N/A</v>
      </c>
      <c r="AH20" s="2" t="str">
        <f>IF(INDEX(Base_Constantes!$A$7:$A$954,ROWS(AH$7:AH20)*4-3)="","",INDEX(Base_Constantes!$A$7:$A$954,ROWS(AH$7:AH20)*4-3))</f>
        <v>PSE</v>
      </c>
    </row>
    <row r="21" spans="2:34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H21" s="2" t="str">
        <f>IF(INDEX(Base_Constantes!$A$7:$A$954,ROWS(AH$7:AH21)*4-3)="","",INDEX(Base_Constantes!$A$7:$A$954,ROWS(AH$7:AH21)*4-3))</f>
        <v>POSTILION-LOADSET</v>
      </c>
    </row>
    <row r="22" spans="2:34" s="2" customFormat="1" x14ac:dyDescent="0.35">
      <c r="C22" s="383" t="s">
        <v>88</v>
      </c>
      <c r="D22" s="384"/>
      <c r="E22" s="390" t="s">
        <v>123</v>
      </c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90"/>
      <c r="AE22" s="390"/>
      <c r="AH22" s="2" t="str">
        <f>IF(INDEX(Base_Constantes!$A$7:$A$954,ROWS(AH$7:AH22)*4-3)="","",INDEX(Base_Constantes!$A$7:$A$954,ROWS(AH$7:AH22)*4-3))</f>
        <v>POSTILION-OFFICE</v>
      </c>
    </row>
    <row r="23" spans="2:34" x14ac:dyDescent="0.35">
      <c r="C23" s="385">
        <f>+Estimación!C111</f>
        <v>0</v>
      </c>
      <c r="D23" s="386"/>
      <c r="E23" s="389" t="s">
        <v>8</v>
      </c>
      <c r="F23" s="389"/>
      <c r="G23" s="389"/>
      <c r="H23" s="389" t="s">
        <v>9</v>
      </c>
      <c r="I23" s="389"/>
      <c r="J23" s="389"/>
      <c r="K23" s="389" t="s">
        <v>10</v>
      </c>
      <c r="L23" s="389"/>
      <c r="M23" s="389"/>
      <c r="N23" s="389" t="s">
        <v>11</v>
      </c>
      <c r="O23" s="389"/>
      <c r="P23" s="389"/>
      <c r="Q23" s="389" t="s">
        <v>12</v>
      </c>
      <c r="R23" s="389"/>
      <c r="S23" s="389"/>
      <c r="T23" s="389" t="s">
        <v>13</v>
      </c>
      <c r="U23" s="389"/>
      <c r="V23" s="389"/>
      <c r="W23" s="389" t="s">
        <v>14</v>
      </c>
      <c r="X23" s="389"/>
      <c r="Y23" s="389"/>
      <c r="Z23" s="389" t="s">
        <v>15</v>
      </c>
      <c r="AA23" s="389"/>
      <c r="AB23" s="389"/>
      <c r="AC23" s="389" t="s">
        <v>82</v>
      </c>
      <c r="AD23" s="389"/>
      <c r="AE23" s="389"/>
      <c r="AH23" s="2" t="str">
        <f>IF(INDEX(Base_Constantes!$A$7:$A$954,ROWS(AH$7:AH23)*4-3)="","",INDEX(Base_Constantes!$A$7:$A$954,ROWS(AH$7:AH23)*4-3))</f>
        <v>POSTILION-REALTIME</v>
      </c>
    </row>
    <row r="24" spans="2:34" x14ac:dyDescent="0.35">
      <c r="C24" s="387" t="s">
        <v>53</v>
      </c>
      <c r="D24" s="388"/>
      <c r="E24" s="72" t="s">
        <v>17</v>
      </c>
      <c r="F24" s="72" t="s">
        <v>18</v>
      </c>
      <c r="G24" s="72" t="s">
        <v>19</v>
      </c>
      <c r="H24" s="72" t="s">
        <v>17</v>
      </c>
      <c r="I24" s="72" t="s">
        <v>18</v>
      </c>
      <c r="J24" s="72" t="s">
        <v>19</v>
      </c>
      <c r="K24" s="72" t="s">
        <v>17</v>
      </c>
      <c r="L24" s="72" t="s">
        <v>18</v>
      </c>
      <c r="M24" s="72" t="s">
        <v>19</v>
      </c>
      <c r="N24" s="72" t="s">
        <v>17</v>
      </c>
      <c r="O24" s="72" t="s">
        <v>18</v>
      </c>
      <c r="P24" s="72" t="s">
        <v>19</v>
      </c>
      <c r="Q24" s="72" t="s">
        <v>17</v>
      </c>
      <c r="R24" s="72" t="s">
        <v>18</v>
      </c>
      <c r="S24" s="72" t="s">
        <v>19</v>
      </c>
      <c r="T24" s="72" t="s">
        <v>17</v>
      </c>
      <c r="U24" s="72" t="s">
        <v>18</v>
      </c>
      <c r="V24" s="72" t="s">
        <v>19</v>
      </c>
      <c r="W24" s="72" t="s">
        <v>17</v>
      </c>
      <c r="X24" s="72" t="s">
        <v>18</v>
      </c>
      <c r="Y24" s="72" t="s">
        <v>19</v>
      </c>
      <c r="Z24" s="72" t="s">
        <v>17</v>
      </c>
      <c r="AA24" s="72" t="s">
        <v>18</v>
      </c>
      <c r="AB24" s="72" t="s">
        <v>19</v>
      </c>
      <c r="AC24" s="72" t="s">
        <v>17</v>
      </c>
      <c r="AD24" s="72" t="s">
        <v>18</v>
      </c>
      <c r="AE24" s="72" t="s">
        <v>19</v>
      </c>
      <c r="AH24" s="2" t="str">
        <f>IF(INDEX(Base_Constantes!$A$7:$A$954,ROWS(AH$7:AH24)*4-3)="","",INDEX(Base_Constantes!$A$7:$A$954,ROWS(AH$7:AH24)*4-3))</f>
        <v>CORE-PASARELA</v>
      </c>
    </row>
    <row r="25" spans="2:34" x14ac:dyDescent="0.35">
      <c r="B25" t="str">
        <f>+CONCATENATE($C$23,C25)</f>
        <v>0Rediseño de casos de prueba</v>
      </c>
      <c r="C25" s="382" t="s">
        <v>20</v>
      </c>
      <c r="D25" s="382"/>
      <c r="E25" s="47" t="e">
        <f>+VLOOKUP($B$25,Base_Constantes!$C$7:$AF$500,COLUMN(Base_Constantes!D$1), FALSE)</f>
        <v>#N/A</v>
      </c>
      <c r="F25" s="47" t="e">
        <f>+VLOOKUP($B$25,Base_Constantes!$C$7:$AF$500,COLUMN(Base_Constantes!E$1), FALSE)</f>
        <v>#N/A</v>
      </c>
      <c r="G25" s="47" t="e">
        <f>+VLOOKUP($B$25,Base_Constantes!$C$7:$AF$500,COLUMN(Base_Constantes!F$1), FALSE)</f>
        <v>#N/A</v>
      </c>
      <c r="H25" s="47" t="e">
        <f>+VLOOKUP($B$25,Base_Constantes!$C$7:$AF$500,COLUMN(Base_Constantes!G$1), FALSE)</f>
        <v>#N/A</v>
      </c>
      <c r="I25" s="47" t="e">
        <f>+VLOOKUP($B$25,Base_Constantes!$C$7:$AF$500,COLUMN(Base_Constantes!H$1), FALSE)</f>
        <v>#N/A</v>
      </c>
      <c r="J25" s="47" t="e">
        <f>+VLOOKUP($B$25,Base_Constantes!$C$7:$AF$500,COLUMN(Base_Constantes!I$1), FALSE)</f>
        <v>#N/A</v>
      </c>
      <c r="K25" s="47" t="e">
        <f>+VLOOKUP($B$25,Base_Constantes!$C$7:$AF$500,COLUMN(Base_Constantes!J$1), FALSE)</f>
        <v>#N/A</v>
      </c>
      <c r="L25" s="47" t="e">
        <f>+VLOOKUP($B$25,Base_Constantes!$C$7:$AF$500,COLUMN(Base_Constantes!K$1), FALSE)</f>
        <v>#N/A</v>
      </c>
      <c r="M25" s="47" t="e">
        <f>+VLOOKUP($B$25,Base_Constantes!$C$7:$AF$500,COLUMN(Base_Constantes!L$1), FALSE)</f>
        <v>#N/A</v>
      </c>
      <c r="N25" s="47" t="e">
        <f>+VLOOKUP($B$25,Base_Constantes!$C$7:$AF$500,COLUMN(Base_Constantes!M$1), FALSE)</f>
        <v>#N/A</v>
      </c>
      <c r="O25" s="47" t="e">
        <f>+VLOOKUP($B$25,Base_Constantes!$C$7:$AF$500,COLUMN(Base_Constantes!N$1), FALSE)</f>
        <v>#N/A</v>
      </c>
      <c r="P25" s="47" t="e">
        <f>+VLOOKUP($B$25,Base_Constantes!$C$7:$AF$500,COLUMN(Base_Constantes!O$1), FALSE)</f>
        <v>#N/A</v>
      </c>
      <c r="Q25" s="47" t="e">
        <f>+VLOOKUP($B$25,Base_Constantes!$C$7:$AF$500,COLUMN(Base_Constantes!P$1), FALSE)</f>
        <v>#N/A</v>
      </c>
      <c r="R25" s="47" t="e">
        <f>+VLOOKUP($B$25,Base_Constantes!$C$7:$AF$500,COLUMN(Base_Constantes!Q$1), FALSE)</f>
        <v>#N/A</v>
      </c>
      <c r="S25" s="47" t="e">
        <f>+VLOOKUP($B$25,Base_Constantes!$C$7:$AF$500,COLUMN(Base_Constantes!R$1), FALSE)</f>
        <v>#N/A</v>
      </c>
      <c r="T25" s="47" t="e">
        <f>+VLOOKUP($B$25,Base_Constantes!$C$7:$AF$500,COLUMN(Base_Constantes!S$1), FALSE)</f>
        <v>#N/A</v>
      </c>
      <c r="U25" s="47" t="e">
        <f>+VLOOKUP($B$25,Base_Constantes!$C$7:$AF$500,COLUMN(Base_Constantes!T$1), FALSE)</f>
        <v>#N/A</v>
      </c>
      <c r="V25" s="47" t="e">
        <f>+VLOOKUP($B$25,Base_Constantes!$C$7:$AF$500,COLUMN(Base_Constantes!U$1), FALSE)</f>
        <v>#N/A</v>
      </c>
      <c r="W25" s="47" t="e">
        <f>+VLOOKUP($B$25,Base_Constantes!$C$7:$AF$500,COLUMN(Base_Constantes!V$1), FALSE)</f>
        <v>#N/A</v>
      </c>
      <c r="X25" s="47" t="e">
        <f>+VLOOKUP($B$25,Base_Constantes!$C$7:$AF$500,COLUMN(Base_Constantes!W$1), FALSE)</f>
        <v>#N/A</v>
      </c>
      <c r="Y25" s="47" t="e">
        <f>+VLOOKUP($B$25,Base_Constantes!$C$7:$AF$500,COLUMN(Base_Constantes!X$1), FALSE)</f>
        <v>#N/A</v>
      </c>
      <c r="Z25" s="47" t="e">
        <f>+VLOOKUP($B$25,Base_Constantes!$C$7:$AF$500,COLUMN(Base_Constantes!Y$1), FALSE)</f>
        <v>#N/A</v>
      </c>
      <c r="AA25" s="47" t="e">
        <f>+VLOOKUP($B$25,Base_Constantes!$C$7:$AF$500,COLUMN(Base_Constantes!Z$1), FALSE)</f>
        <v>#N/A</v>
      </c>
      <c r="AB25" s="47" t="e">
        <f>+VLOOKUP($B$25,Base_Constantes!$C$7:$AF$500,COLUMN(Base_Constantes!AA$1), FALSE)</f>
        <v>#N/A</v>
      </c>
      <c r="AC25" s="47" t="e">
        <f>+VLOOKUP($B$25,Base_Constantes!$C$7:$AF$500,COLUMN(Base_Constantes!AB$1), FALSE)</f>
        <v>#N/A</v>
      </c>
      <c r="AD25" s="47" t="e">
        <f>+VLOOKUP($B$25,Base_Constantes!$C$7:$AF$500,COLUMN(Base_Constantes!AC$1), FALSE)</f>
        <v>#N/A</v>
      </c>
      <c r="AE25" s="47" t="e">
        <f>+VLOOKUP($B$25,Base_Constantes!$C$7:$AF$500,COLUMN(Base_Constantes!AD$1), FALSE)</f>
        <v>#N/A</v>
      </c>
      <c r="AH25" s="2" t="str">
        <f>IF(INDEX(Base_Constantes!$A$7:$A$954,ROWS(AH$7:AH25)*4-3)="","",INDEX(Base_Constantes!$A$7:$A$954,ROWS(AH$7:AH25)*4-3))</f>
        <v>POSTILION-POSTVIEW</v>
      </c>
    </row>
    <row r="26" spans="2:34" x14ac:dyDescent="0.35">
      <c r="B26" t="str">
        <f>+CONCATENATE($C$23,C26)</f>
        <v>0Diseñar nuevos casos de prueba</v>
      </c>
      <c r="C26" s="382" t="s">
        <v>21</v>
      </c>
      <c r="D26" s="382"/>
      <c r="E26" s="47" t="e">
        <f>+VLOOKUP($B$26,Base_Constantes!$C$7:$AF$500,COLUMN(Base_Constantes!D$1), FALSE)</f>
        <v>#N/A</v>
      </c>
      <c r="F26" s="47" t="e">
        <f>+VLOOKUP($B$26,Base_Constantes!$C$7:$AF$500,COLUMN(Base_Constantes!E$1), FALSE)</f>
        <v>#N/A</v>
      </c>
      <c r="G26" s="47" t="e">
        <f>+VLOOKUP($B$26,Base_Constantes!$C$7:$AF$500,COLUMN(Base_Constantes!F$1), FALSE)</f>
        <v>#N/A</v>
      </c>
      <c r="H26" s="47" t="e">
        <f>+VLOOKUP($B$26,Base_Constantes!$C$7:$AF$500,COLUMN(Base_Constantes!G$1), FALSE)</f>
        <v>#N/A</v>
      </c>
      <c r="I26" s="47" t="e">
        <f>+VLOOKUP($B$26,Base_Constantes!$C$7:$AF$500,COLUMN(Base_Constantes!H$1), FALSE)</f>
        <v>#N/A</v>
      </c>
      <c r="J26" s="47" t="e">
        <f>+VLOOKUP($B$26,Base_Constantes!$C$7:$AF$500,COLUMN(Base_Constantes!I$1), FALSE)</f>
        <v>#N/A</v>
      </c>
      <c r="K26" s="47" t="e">
        <f>+VLOOKUP($B$26,Base_Constantes!$C$7:$AF$500,COLUMN(Base_Constantes!J$1), FALSE)</f>
        <v>#N/A</v>
      </c>
      <c r="L26" s="47" t="e">
        <f>+VLOOKUP($B$26,Base_Constantes!$C$7:$AF$500,COLUMN(Base_Constantes!K$1), FALSE)</f>
        <v>#N/A</v>
      </c>
      <c r="M26" s="47" t="e">
        <f>+VLOOKUP($B$26,Base_Constantes!$C$7:$AF$500,COLUMN(Base_Constantes!L$1), FALSE)</f>
        <v>#N/A</v>
      </c>
      <c r="N26" s="47" t="e">
        <f>+VLOOKUP($B$26,Base_Constantes!$C$7:$AF$500,COLUMN(Base_Constantes!M$1), FALSE)</f>
        <v>#N/A</v>
      </c>
      <c r="O26" s="47" t="e">
        <f>+VLOOKUP($B$26,Base_Constantes!$C$7:$AF$500,COLUMN(Base_Constantes!N$1), FALSE)</f>
        <v>#N/A</v>
      </c>
      <c r="P26" s="47" t="e">
        <f>+VLOOKUP($B$26,Base_Constantes!$C$7:$AF$500,COLUMN(Base_Constantes!O$1), FALSE)</f>
        <v>#N/A</v>
      </c>
      <c r="Q26" s="47" t="e">
        <f>+VLOOKUP($B$26,Base_Constantes!$C$7:$AF$500,COLUMN(Base_Constantes!P$1), FALSE)</f>
        <v>#N/A</v>
      </c>
      <c r="R26" s="47" t="e">
        <f>+VLOOKUP($B$26,Base_Constantes!$C$7:$AF$500,COLUMN(Base_Constantes!Q$1), FALSE)</f>
        <v>#N/A</v>
      </c>
      <c r="S26" s="47" t="e">
        <f>+VLOOKUP($B$26,Base_Constantes!$C$7:$AF$500,COLUMN(Base_Constantes!R$1), FALSE)</f>
        <v>#N/A</v>
      </c>
      <c r="T26" s="47" t="e">
        <f>+VLOOKUP($B$26,Base_Constantes!$C$7:$AF$500,COLUMN(Base_Constantes!S$1), FALSE)</f>
        <v>#N/A</v>
      </c>
      <c r="U26" s="47" t="e">
        <f>+VLOOKUP($B$26,Base_Constantes!$C$7:$AF$500,COLUMN(Base_Constantes!T$1), FALSE)</f>
        <v>#N/A</v>
      </c>
      <c r="V26" s="47" t="e">
        <f>+VLOOKUP($B$26,Base_Constantes!$C$7:$AF$500,COLUMN(Base_Constantes!U$1), FALSE)</f>
        <v>#N/A</v>
      </c>
      <c r="W26" s="47" t="e">
        <f>+VLOOKUP($B$26,Base_Constantes!$C$7:$AF$500,COLUMN(Base_Constantes!V$1), FALSE)</f>
        <v>#N/A</v>
      </c>
      <c r="X26" s="47" t="e">
        <f>+VLOOKUP($B$26,Base_Constantes!$C$7:$AF$500,COLUMN(Base_Constantes!W$1), FALSE)</f>
        <v>#N/A</v>
      </c>
      <c r="Y26" s="47" t="e">
        <f>+VLOOKUP($B$26,Base_Constantes!$C$7:$AF$500,COLUMN(Base_Constantes!X$1), FALSE)</f>
        <v>#N/A</v>
      </c>
      <c r="Z26" s="47" t="e">
        <f>+VLOOKUP($B$26,Base_Constantes!$C$7:$AF$500,COLUMN(Base_Constantes!Y$1), FALSE)</f>
        <v>#N/A</v>
      </c>
      <c r="AA26" s="47" t="e">
        <f>+VLOOKUP($B$26,Base_Constantes!$C$7:$AF$500,COLUMN(Base_Constantes!Z$1), FALSE)</f>
        <v>#N/A</v>
      </c>
      <c r="AB26" s="47" t="e">
        <f>+VLOOKUP($B$26,Base_Constantes!$C$7:$AF$500,COLUMN(Base_Constantes!AA$1), FALSE)</f>
        <v>#N/A</v>
      </c>
      <c r="AC26" s="47" t="e">
        <f>+VLOOKUP($B$26,Base_Constantes!$C$7:$AF$500,COLUMN(Base_Constantes!AB$1), FALSE)</f>
        <v>#N/A</v>
      </c>
      <c r="AD26" s="47" t="e">
        <f>+VLOOKUP($B$26,Base_Constantes!$C$7:$AF$500,COLUMN(Base_Constantes!AC$1), FALSE)</f>
        <v>#N/A</v>
      </c>
      <c r="AE26" s="47" t="e">
        <f>+VLOOKUP($B$26,Base_Constantes!$C$7:$AF$500,COLUMN(Base_Constantes!AD$1), FALSE)</f>
        <v>#N/A</v>
      </c>
      <c r="AH26" s="2" t="str">
        <f>IF(INDEX(Base_Constantes!$A$7:$A$954,ROWS(AH$7:AH26)*4-3)="","",INDEX(Base_Constantes!$A$7:$A$954,ROWS(AH$7:AH26)*4-3))</f>
        <v>ICBS</v>
      </c>
    </row>
    <row r="27" spans="2:34" x14ac:dyDescent="0.35">
      <c r="B27" t="str">
        <f>+CONCATENATE($C$23,C27)</f>
        <v>0Ejecución Casos de Prueba</v>
      </c>
      <c r="C27" s="381" t="s">
        <v>52</v>
      </c>
      <c r="D27" s="381"/>
      <c r="E27" s="47" t="e">
        <f>+VLOOKUP($B$27,Base_Constantes!$C$7:$AF$500,COLUMN(Base_Constantes!D$1), FALSE)</f>
        <v>#N/A</v>
      </c>
      <c r="F27" s="47" t="e">
        <f>+VLOOKUP($B$27,Base_Constantes!$C$7:$AF$500,COLUMN(Base_Constantes!E$1), FALSE)</f>
        <v>#N/A</v>
      </c>
      <c r="G27" s="47" t="e">
        <f>+VLOOKUP($B$27,Base_Constantes!$C$7:$AF$500,COLUMN(Base_Constantes!F$1), FALSE)</f>
        <v>#N/A</v>
      </c>
      <c r="H27" s="47" t="e">
        <f>+VLOOKUP($B$27,Base_Constantes!$C$7:$AF$500,COLUMN(Base_Constantes!G$1), FALSE)</f>
        <v>#N/A</v>
      </c>
      <c r="I27" s="47" t="e">
        <f>+VLOOKUP($B$27,Base_Constantes!$C$7:$AF$500,COLUMN(Base_Constantes!H$1), FALSE)</f>
        <v>#N/A</v>
      </c>
      <c r="J27" s="47" t="e">
        <f>+VLOOKUP($B$27,Base_Constantes!$C$7:$AF$500,COLUMN(Base_Constantes!I$1), FALSE)</f>
        <v>#N/A</v>
      </c>
      <c r="K27" s="47" t="e">
        <f>+VLOOKUP($B$27,Base_Constantes!$C$7:$AF$500,COLUMN(Base_Constantes!J$1), FALSE)</f>
        <v>#N/A</v>
      </c>
      <c r="L27" s="47" t="e">
        <f>+VLOOKUP($B$27,Base_Constantes!$C$7:$AF$500,COLUMN(Base_Constantes!K$1), FALSE)</f>
        <v>#N/A</v>
      </c>
      <c r="M27" s="47" t="e">
        <f>+VLOOKUP($B$27,Base_Constantes!$C$7:$AF$500,COLUMN(Base_Constantes!L$1), FALSE)</f>
        <v>#N/A</v>
      </c>
      <c r="N27" s="47" t="e">
        <f>+VLOOKUP($B$27,Base_Constantes!$C$7:$AF$500,COLUMN(Base_Constantes!M$1), FALSE)</f>
        <v>#N/A</v>
      </c>
      <c r="O27" s="47" t="e">
        <f>+VLOOKUP($B$27,Base_Constantes!$C$7:$AF$500,COLUMN(Base_Constantes!N$1), FALSE)</f>
        <v>#N/A</v>
      </c>
      <c r="P27" s="47" t="e">
        <f>+VLOOKUP($B$27,Base_Constantes!$C$7:$AF$500,COLUMN(Base_Constantes!O$1), FALSE)</f>
        <v>#N/A</v>
      </c>
      <c r="Q27" s="47" t="e">
        <f>+VLOOKUP($B$27,Base_Constantes!$C$7:$AF$500,COLUMN(Base_Constantes!P$1), FALSE)</f>
        <v>#N/A</v>
      </c>
      <c r="R27" s="47" t="e">
        <f>+VLOOKUP($B$27,Base_Constantes!$C$7:$AF$500,COLUMN(Base_Constantes!Q$1), FALSE)</f>
        <v>#N/A</v>
      </c>
      <c r="S27" s="47" t="e">
        <f>+VLOOKUP($B$27,Base_Constantes!$C$7:$AF$500,COLUMN(Base_Constantes!R$1), FALSE)</f>
        <v>#N/A</v>
      </c>
      <c r="T27" s="47" t="e">
        <f>+VLOOKUP($B$27,Base_Constantes!$C$7:$AF$500,COLUMN(Base_Constantes!S$1), FALSE)</f>
        <v>#N/A</v>
      </c>
      <c r="U27" s="47" t="e">
        <f>+VLOOKUP($B$27,Base_Constantes!$C$7:$AF$500,COLUMN(Base_Constantes!T$1), FALSE)</f>
        <v>#N/A</v>
      </c>
      <c r="V27" s="47" t="e">
        <f>+VLOOKUP($B$27,Base_Constantes!$C$7:$AF$500,COLUMN(Base_Constantes!U$1), FALSE)</f>
        <v>#N/A</v>
      </c>
      <c r="W27" s="47" t="e">
        <f>+VLOOKUP($B$27,Base_Constantes!$C$7:$AF$500,COLUMN(Base_Constantes!V$1), FALSE)</f>
        <v>#N/A</v>
      </c>
      <c r="X27" s="47" t="e">
        <f>+VLOOKUP($B$27,Base_Constantes!$C$7:$AF$500,COLUMN(Base_Constantes!W$1), FALSE)</f>
        <v>#N/A</v>
      </c>
      <c r="Y27" s="47" t="e">
        <f>+VLOOKUP($B$27,Base_Constantes!$C$7:$AF$500,COLUMN(Base_Constantes!X$1), FALSE)</f>
        <v>#N/A</v>
      </c>
      <c r="Z27" s="47" t="e">
        <f>+VLOOKUP($B$27,Base_Constantes!$C$7:$AF$500,COLUMN(Base_Constantes!Y$1), FALSE)</f>
        <v>#N/A</v>
      </c>
      <c r="AA27" s="47" t="e">
        <f>+VLOOKUP($B$27,Base_Constantes!$C$7:$AF$500,COLUMN(Base_Constantes!Z$1), FALSE)</f>
        <v>#N/A</v>
      </c>
      <c r="AB27" s="47" t="e">
        <f>+VLOOKUP($B$27,Base_Constantes!$C$7:$AF$500,COLUMN(Base_Constantes!AA$1), FALSE)</f>
        <v>#N/A</v>
      </c>
      <c r="AC27" s="47" t="e">
        <f>+VLOOKUP($B$27,Base_Constantes!$C$7:$AF$500,COLUMN(Base_Constantes!AB$1), FALSE)</f>
        <v>#N/A</v>
      </c>
      <c r="AD27" s="47" t="e">
        <f>+VLOOKUP($B$27,Base_Constantes!$C$7:$AF$500,COLUMN(Base_Constantes!AC$1), FALSE)</f>
        <v>#N/A</v>
      </c>
      <c r="AE27" s="47" t="e">
        <f>+VLOOKUP($B$27,Base_Constantes!$C$7:$AF$500,COLUMN(Base_Constantes!AD$1), FALSE)</f>
        <v>#N/A</v>
      </c>
      <c r="AH27" s="2" t="str">
        <f>IF(INDEX(Base_Constantes!$A$7:$A$954,ROWS(AH$7:AH27)*4-3)="","",INDEX(Base_Constantes!$A$7:$A$954,ROWS(AH$7:AH27)*4-3))</f>
        <v>BI</v>
      </c>
    </row>
    <row r="28" spans="2:34" x14ac:dyDescent="0.35">
      <c r="B28" t="str">
        <f>+CONCATENATE($C$23,C28)</f>
        <v>0Pruebas de Reverso</v>
      </c>
      <c r="C28" s="381" t="s">
        <v>161</v>
      </c>
      <c r="D28" s="381"/>
      <c r="E28" s="47" t="e">
        <f>+VLOOKUP($B$28,Base_Constantes!$C$7:$AF$500,COLUMN(Base_Constantes!D$1), FALSE)</f>
        <v>#N/A</v>
      </c>
      <c r="F28" s="47" t="e">
        <f>+VLOOKUP($B$28,Base_Constantes!$C$7:$AF$500,COLUMN(Base_Constantes!E$1), FALSE)</f>
        <v>#N/A</v>
      </c>
      <c r="G28" s="47" t="e">
        <f>+VLOOKUP($B$28,Base_Constantes!$C$7:$AF$500,COLUMN(Base_Constantes!F$1), FALSE)</f>
        <v>#N/A</v>
      </c>
      <c r="H28" s="47" t="e">
        <f>+VLOOKUP($B$28,Base_Constantes!$C$7:$AF$500,COLUMN(Base_Constantes!G$1), FALSE)</f>
        <v>#N/A</v>
      </c>
      <c r="I28" s="47" t="e">
        <f>+VLOOKUP($B$28,Base_Constantes!$C$7:$AF$500,COLUMN(Base_Constantes!H$1), FALSE)</f>
        <v>#N/A</v>
      </c>
      <c r="J28" s="47" t="e">
        <f>+VLOOKUP($B$28,Base_Constantes!$C$7:$AF$500,COLUMN(Base_Constantes!I$1), FALSE)</f>
        <v>#N/A</v>
      </c>
      <c r="K28" s="47" t="e">
        <f>+VLOOKUP($B$28,Base_Constantes!$C$7:$AF$500,COLUMN(Base_Constantes!J$1), FALSE)</f>
        <v>#N/A</v>
      </c>
      <c r="L28" s="47" t="e">
        <f>+VLOOKUP($B$28,Base_Constantes!$C$7:$AF$500,COLUMN(Base_Constantes!K$1), FALSE)</f>
        <v>#N/A</v>
      </c>
      <c r="M28" s="47" t="e">
        <f>+VLOOKUP($B$28,Base_Constantes!$C$7:$AF$500,COLUMN(Base_Constantes!L$1), FALSE)</f>
        <v>#N/A</v>
      </c>
      <c r="N28" s="47" t="e">
        <f>+VLOOKUP($B$28,Base_Constantes!$C$7:$AF$500,COLUMN(Base_Constantes!M$1), FALSE)</f>
        <v>#N/A</v>
      </c>
      <c r="O28" s="47" t="e">
        <f>+VLOOKUP($B$28,Base_Constantes!$C$7:$AF$500,COLUMN(Base_Constantes!N$1), FALSE)</f>
        <v>#N/A</v>
      </c>
      <c r="P28" s="47" t="e">
        <f>+VLOOKUP($B$28,Base_Constantes!$C$7:$AF$500,COLUMN(Base_Constantes!O$1), FALSE)</f>
        <v>#N/A</v>
      </c>
      <c r="Q28" s="47" t="e">
        <f>+VLOOKUP($B$28,Base_Constantes!$C$7:$AF$500,COLUMN(Base_Constantes!P$1), FALSE)</f>
        <v>#N/A</v>
      </c>
      <c r="R28" s="47" t="e">
        <f>+VLOOKUP($B$28,Base_Constantes!$C$7:$AF$500,COLUMN(Base_Constantes!Q$1), FALSE)</f>
        <v>#N/A</v>
      </c>
      <c r="S28" s="47" t="e">
        <f>+VLOOKUP($B$28,Base_Constantes!$C$7:$AF$500,COLUMN(Base_Constantes!R$1), FALSE)</f>
        <v>#N/A</v>
      </c>
      <c r="T28" s="47" t="e">
        <f>+VLOOKUP($B$28,Base_Constantes!$C$7:$AF$500,COLUMN(Base_Constantes!S$1), FALSE)</f>
        <v>#N/A</v>
      </c>
      <c r="U28" s="47" t="e">
        <f>+VLOOKUP($B$28,Base_Constantes!$C$7:$AF$500,COLUMN(Base_Constantes!T$1), FALSE)</f>
        <v>#N/A</v>
      </c>
      <c r="V28" s="47" t="e">
        <f>+VLOOKUP($B$28,Base_Constantes!$C$7:$AF$500,COLUMN(Base_Constantes!U$1), FALSE)</f>
        <v>#N/A</v>
      </c>
      <c r="W28" s="47" t="e">
        <f>+VLOOKUP($B$28,Base_Constantes!$C$7:$AF$500,COLUMN(Base_Constantes!V$1), FALSE)</f>
        <v>#N/A</v>
      </c>
      <c r="X28" s="47" t="e">
        <f>+VLOOKUP($B$28,Base_Constantes!$C$7:$AF$500,COLUMN(Base_Constantes!W$1), FALSE)</f>
        <v>#N/A</v>
      </c>
      <c r="Y28" s="47" t="e">
        <f>+VLOOKUP($B$28,Base_Constantes!$C$7:$AF$500,COLUMN(Base_Constantes!X$1), FALSE)</f>
        <v>#N/A</v>
      </c>
      <c r="Z28" s="47" t="e">
        <f>+VLOOKUP($B$28,Base_Constantes!$C$7:$AF$500,COLUMN(Base_Constantes!Y$1), FALSE)</f>
        <v>#N/A</v>
      </c>
      <c r="AA28" s="47" t="e">
        <f>+VLOOKUP($B$28,Base_Constantes!$C$7:$AF$500,COLUMN(Base_Constantes!Z$1), FALSE)</f>
        <v>#N/A</v>
      </c>
      <c r="AB28" s="47" t="e">
        <f>+VLOOKUP($B$28,Base_Constantes!$C$7:$AF$500,COLUMN(Base_Constantes!AA$1), FALSE)</f>
        <v>#N/A</v>
      </c>
      <c r="AC28" s="47" t="e">
        <f>+VLOOKUP($B$28,Base_Constantes!$C$7:$AF$500,COLUMN(Base_Constantes!AB$1), FALSE)</f>
        <v>#N/A</v>
      </c>
      <c r="AD28" s="47" t="e">
        <f>+VLOOKUP($B$28,Base_Constantes!$C$7:$AF$500,COLUMN(Base_Constantes!AC$1), FALSE)</f>
        <v>#N/A</v>
      </c>
      <c r="AE28" s="47" t="e">
        <f>+VLOOKUP($B$28,Base_Constantes!$C$7:$AF$500,COLUMN(Base_Constantes!AD$1), FALSE)</f>
        <v>#N/A</v>
      </c>
      <c r="AH28" s="2" t="str">
        <f>IF(INDEX(Base_Constantes!$A$7:$A$954,ROWS(AH$7:AH28)*4-3)="","",INDEX(Base_Constantes!$A$7:$A$954,ROWS(AH$7:AH28)*4-3))</f>
        <v>HPOO</v>
      </c>
    </row>
    <row r="29" spans="2:34" x14ac:dyDescent="0.3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H29" s="2" t="str">
        <f>IF(INDEX(Base_Constantes!$A$7:$A$954,ROWS(AH$7:AH29)*4-3)="","",INDEX(Base_Constantes!$A$7:$A$954,ROWS(AH$7:AH29)*4-3))</f>
        <v>AVALORA</v>
      </c>
    </row>
    <row r="30" spans="2:34" s="2" customFormat="1" x14ac:dyDescent="0.35">
      <c r="C30" s="383" t="s">
        <v>89</v>
      </c>
      <c r="D30" s="384"/>
      <c r="E30" s="390" t="s">
        <v>124</v>
      </c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H30" s="2" t="str">
        <f>IF(INDEX(Base_Constantes!$A$7:$A$954,ROWS(AH$7:AH30)*4-3)="","",INDEX(Base_Constantes!$A$7:$A$954,ROWS(AH$7:AH30)*4-3))</f>
        <v>PORTAL DE PAGOS</v>
      </c>
    </row>
    <row r="31" spans="2:34" x14ac:dyDescent="0.35">
      <c r="C31" s="385">
        <f>+Estimación!C164</f>
        <v>0</v>
      </c>
      <c r="D31" s="386"/>
      <c r="E31" s="389" t="s">
        <v>8</v>
      </c>
      <c r="F31" s="389"/>
      <c r="G31" s="389"/>
      <c r="H31" s="389" t="s">
        <v>9</v>
      </c>
      <c r="I31" s="389"/>
      <c r="J31" s="389"/>
      <c r="K31" s="389" t="s">
        <v>10</v>
      </c>
      <c r="L31" s="389"/>
      <c r="M31" s="389"/>
      <c r="N31" s="389" t="s">
        <v>11</v>
      </c>
      <c r="O31" s="389"/>
      <c r="P31" s="389"/>
      <c r="Q31" s="389" t="s">
        <v>12</v>
      </c>
      <c r="R31" s="389"/>
      <c r="S31" s="389"/>
      <c r="T31" s="389" t="s">
        <v>13</v>
      </c>
      <c r="U31" s="389"/>
      <c r="V31" s="389"/>
      <c r="W31" s="389" t="s">
        <v>14</v>
      </c>
      <c r="X31" s="389"/>
      <c r="Y31" s="389"/>
      <c r="Z31" s="389" t="s">
        <v>15</v>
      </c>
      <c r="AA31" s="389"/>
      <c r="AB31" s="389"/>
      <c r="AC31" s="389" t="s">
        <v>82</v>
      </c>
      <c r="AD31" s="389"/>
      <c r="AE31" s="389"/>
      <c r="AH31" s="2" t="str">
        <f>IF(INDEX(Base_Constantes!$A$7:$A$954,ROWS(AH$7:AH31)*4-3)="","",INDEX(Base_Constantes!$A$7:$A$954,ROWS(AH$7:AH31)*4-3))</f>
        <v>GOANYWHERE</v>
      </c>
    </row>
    <row r="32" spans="2:34" x14ac:dyDescent="0.35">
      <c r="C32" s="387" t="s">
        <v>53</v>
      </c>
      <c r="D32" s="388"/>
      <c r="E32" s="72" t="s">
        <v>17</v>
      </c>
      <c r="F32" s="72" t="s">
        <v>18</v>
      </c>
      <c r="G32" s="72" t="s">
        <v>19</v>
      </c>
      <c r="H32" s="72" t="s">
        <v>17</v>
      </c>
      <c r="I32" s="72" t="s">
        <v>18</v>
      </c>
      <c r="J32" s="72" t="s">
        <v>19</v>
      </c>
      <c r="K32" s="72" t="s">
        <v>17</v>
      </c>
      <c r="L32" s="72" t="s">
        <v>18</v>
      </c>
      <c r="M32" s="72" t="s">
        <v>19</v>
      </c>
      <c r="N32" s="72" t="s">
        <v>17</v>
      </c>
      <c r="O32" s="72" t="s">
        <v>18</v>
      </c>
      <c r="P32" s="72" t="s">
        <v>19</v>
      </c>
      <c r="Q32" s="72" t="s">
        <v>17</v>
      </c>
      <c r="R32" s="72" t="s">
        <v>18</v>
      </c>
      <c r="S32" s="72" t="s">
        <v>19</v>
      </c>
      <c r="T32" s="72" t="s">
        <v>17</v>
      </c>
      <c r="U32" s="72" t="s">
        <v>18</v>
      </c>
      <c r="V32" s="72" t="s">
        <v>19</v>
      </c>
      <c r="W32" s="72" t="s">
        <v>17</v>
      </c>
      <c r="X32" s="72" t="s">
        <v>18</v>
      </c>
      <c r="Y32" s="72" t="s">
        <v>19</v>
      </c>
      <c r="Z32" s="72" t="s">
        <v>17</v>
      </c>
      <c r="AA32" s="72" t="s">
        <v>18</v>
      </c>
      <c r="AB32" s="72" t="s">
        <v>19</v>
      </c>
      <c r="AC32" s="72" t="s">
        <v>17</v>
      </c>
      <c r="AD32" s="72" t="s">
        <v>18</v>
      </c>
      <c r="AE32" s="72" t="s">
        <v>19</v>
      </c>
    </row>
    <row r="33" spans="2:31" x14ac:dyDescent="0.35">
      <c r="B33" t="str">
        <f>+CONCATENATE($C$31,C33)</f>
        <v>0Rediseño de casos de prueba</v>
      </c>
      <c r="C33" s="382" t="s">
        <v>20</v>
      </c>
      <c r="D33" s="382"/>
      <c r="E33" s="47" t="e">
        <f>+VLOOKUP($B$33,Base_Constantes!$C$7:$AF$500,COLUMN(Base_Constantes!D$1), FALSE)</f>
        <v>#N/A</v>
      </c>
      <c r="F33" s="47" t="e">
        <f>+VLOOKUP($B$33,Base_Constantes!$C$7:$AF$500,COLUMN(Base_Constantes!E$1), FALSE)</f>
        <v>#N/A</v>
      </c>
      <c r="G33" s="47" t="e">
        <f>+VLOOKUP($B$33,Base_Constantes!$C$7:$AF$500,COLUMN(Base_Constantes!F$1), FALSE)</f>
        <v>#N/A</v>
      </c>
      <c r="H33" s="47" t="e">
        <f>+VLOOKUP($B$33,Base_Constantes!$C$7:$AF$500,COLUMN(Base_Constantes!G$1), FALSE)</f>
        <v>#N/A</v>
      </c>
      <c r="I33" s="47" t="e">
        <f>+VLOOKUP($B$33,Base_Constantes!$C$7:$AF$500,COLUMN(Base_Constantes!H$1), FALSE)</f>
        <v>#N/A</v>
      </c>
      <c r="J33" s="47" t="e">
        <f>+VLOOKUP($B$33,Base_Constantes!$C$7:$AF$500,COLUMN(Base_Constantes!I$1), FALSE)</f>
        <v>#N/A</v>
      </c>
      <c r="K33" s="47" t="e">
        <f>+VLOOKUP($B$33,Base_Constantes!$C$7:$AF$500,COLUMN(Base_Constantes!J$1), FALSE)</f>
        <v>#N/A</v>
      </c>
      <c r="L33" s="47" t="e">
        <f>+VLOOKUP($B$33,Base_Constantes!$C$7:$AF$500,COLUMN(Base_Constantes!K$1), FALSE)</f>
        <v>#N/A</v>
      </c>
      <c r="M33" s="47" t="e">
        <f>+VLOOKUP($B$33,Base_Constantes!$C$7:$AF$500,COLUMN(Base_Constantes!L$1), FALSE)</f>
        <v>#N/A</v>
      </c>
      <c r="N33" s="47" t="e">
        <f>+VLOOKUP($B$33,Base_Constantes!$C$7:$AF$500,COLUMN(Base_Constantes!M$1), FALSE)</f>
        <v>#N/A</v>
      </c>
      <c r="O33" s="47" t="e">
        <f>+VLOOKUP($B$33,Base_Constantes!$C$7:$AF$500,COLUMN(Base_Constantes!N$1), FALSE)</f>
        <v>#N/A</v>
      </c>
      <c r="P33" s="47" t="e">
        <f>+VLOOKUP($B$33,Base_Constantes!$C$7:$AF$500,COLUMN(Base_Constantes!O$1), FALSE)</f>
        <v>#N/A</v>
      </c>
      <c r="Q33" s="47" t="e">
        <f>+VLOOKUP($B$33,Base_Constantes!$C$7:$AF$500,COLUMN(Base_Constantes!P$1), FALSE)</f>
        <v>#N/A</v>
      </c>
      <c r="R33" s="47" t="e">
        <f>+VLOOKUP($B$33,Base_Constantes!$C$7:$AF$500,COLUMN(Base_Constantes!Q$1), FALSE)</f>
        <v>#N/A</v>
      </c>
      <c r="S33" s="47" t="e">
        <f>+VLOOKUP($B$33,Base_Constantes!$C$7:$AF$500,COLUMN(Base_Constantes!R$1), FALSE)</f>
        <v>#N/A</v>
      </c>
      <c r="T33" s="47" t="e">
        <f>+VLOOKUP($B$33,Base_Constantes!$C$7:$AF$500,COLUMN(Base_Constantes!S$1), FALSE)</f>
        <v>#N/A</v>
      </c>
      <c r="U33" s="47" t="e">
        <f>+VLOOKUP($B$33,Base_Constantes!$C$7:$AF$500,COLUMN(Base_Constantes!T$1), FALSE)</f>
        <v>#N/A</v>
      </c>
      <c r="V33" s="47" t="e">
        <f>+VLOOKUP($B$33,Base_Constantes!$C$7:$AF$500,COLUMN(Base_Constantes!U$1), FALSE)</f>
        <v>#N/A</v>
      </c>
      <c r="W33" s="47" t="e">
        <f>+VLOOKUP($B$33,Base_Constantes!$C$7:$AF$500,COLUMN(Base_Constantes!V$1), FALSE)</f>
        <v>#N/A</v>
      </c>
      <c r="X33" s="47" t="e">
        <f>+VLOOKUP($B$33,Base_Constantes!$C$7:$AF$500,COLUMN(Base_Constantes!W$1), FALSE)</f>
        <v>#N/A</v>
      </c>
      <c r="Y33" s="47" t="e">
        <f>+VLOOKUP($B$33,Base_Constantes!$C$7:$AF$500,COLUMN(Base_Constantes!X$1), FALSE)</f>
        <v>#N/A</v>
      </c>
      <c r="Z33" s="47" t="e">
        <f>+VLOOKUP($B$33,Base_Constantes!$C$7:$AF$500,COLUMN(Base_Constantes!Y$1), FALSE)</f>
        <v>#N/A</v>
      </c>
      <c r="AA33" s="47" t="e">
        <f>+VLOOKUP($B$33,Base_Constantes!$C$7:$AF$500,COLUMN(Base_Constantes!Z$1), FALSE)</f>
        <v>#N/A</v>
      </c>
      <c r="AB33" s="47" t="e">
        <f>+VLOOKUP($B$33,Base_Constantes!$C$7:$AF$500,COLUMN(Base_Constantes!AA$1), FALSE)</f>
        <v>#N/A</v>
      </c>
      <c r="AC33" s="47" t="e">
        <f>+VLOOKUP($B$33,Base_Constantes!$C$7:$AF$500,COLUMN(Base_Constantes!AB$1), FALSE)</f>
        <v>#N/A</v>
      </c>
      <c r="AD33" s="47" t="e">
        <f>+VLOOKUP($B$33,Base_Constantes!$C$7:$AF$500,COLUMN(Base_Constantes!AC$1), FALSE)</f>
        <v>#N/A</v>
      </c>
      <c r="AE33" s="47" t="e">
        <f>+VLOOKUP($B$33,Base_Constantes!$C$7:$AF$500,COLUMN(Base_Constantes!AD$1), FALSE)</f>
        <v>#N/A</v>
      </c>
    </row>
    <row r="34" spans="2:31" x14ac:dyDescent="0.35">
      <c r="B34" t="str">
        <f>+CONCATENATE($C$31,C34)</f>
        <v>0Diseñar nuevos casos de prueba</v>
      </c>
      <c r="C34" s="382" t="s">
        <v>21</v>
      </c>
      <c r="D34" s="382"/>
      <c r="E34" s="47" t="e">
        <f>+VLOOKUP($B$34,Base_Constantes!$C$7:$AF$500,COLUMN(Base_Constantes!D$1), FALSE)</f>
        <v>#N/A</v>
      </c>
      <c r="F34" s="47" t="e">
        <f>+VLOOKUP($B$34,Base_Constantes!$C$7:$AF$500,COLUMN(Base_Constantes!E$1), FALSE)</f>
        <v>#N/A</v>
      </c>
      <c r="G34" s="47" t="e">
        <f>+VLOOKUP($B$34,Base_Constantes!$C$7:$AF$500,COLUMN(Base_Constantes!F$1), FALSE)</f>
        <v>#N/A</v>
      </c>
      <c r="H34" s="47" t="e">
        <f>+VLOOKUP($B$34,Base_Constantes!$C$7:$AF$500,COLUMN(Base_Constantes!G$1), FALSE)</f>
        <v>#N/A</v>
      </c>
      <c r="I34" s="47" t="e">
        <f>+VLOOKUP($B$34,Base_Constantes!$C$7:$AF$500,COLUMN(Base_Constantes!H$1), FALSE)</f>
        <v>#N/A</v>
      </c>
      <c r="J34" s="47" t="e">
        <f>+VLOOKUP($B$34,Base_Constantes!$C$7:$AF$500,COLUMN(Base_Constantes!I$1), FALSE)</f>
        <v>#N/A</v>
      </c>
      <c r="K34" s="47" t="e">
        <f>+VLOOKUP($B$34,Base_Constantes!$C$7:$AF$500,COLUMN(Base_Constantes!J$1), FALSE)</f>
        <v>#N/A</v>
      </c>
      <c r="L34" s="47" t="e">
        <f>+VLOOKUP($B$34,Base_Constantes!$C$7:$AF$500,COLUMN(Base_Constantes!K$1), FALSE)</f>
        <v>#N/A</v>
      </c>
      <c r="M34" s="47" t="e">
        <f>+VLOOKUP($B$34,Base_Constantes!$C$7:$AF$500,COLUMN(Base_Constantes!L$1), FALSE)</f>
        <v>#N/A</v>
      </c>
      <c r="N34" s="47" t="e">
        <f>+VLOOKUP($B$34,Base_Constantes!$C$7:$AF$500,COLUMN(Base_Constantes!M$1), FALSE)</f>
        <v>#N/A</v>
      </c>
      <c r="O34" s="47" t="e">
        <f>+VLOOKUP($B$34,Base_Constantes!$C$7:$AF$500,COLUMN(Base_Constantes!N$1), FALSE)</f>
        <v>#N/A</v>
      </c>
      <c r="P34" s="47" t="e">
        <f>+VLOOKUP($B$34,Base_Constantes!$C$7:$AF$500,COLUMN(Base_Constantes!O$1), FALSE)</f>
        <v>#N/A</v>
      </c>
      <c r="Q34" s="47" t="e">
        <f>+VLOOKUP($B$34,Base_Constantes!$C$7:$AF$500,COLUMN(Base_Constantes!P$1), FALSE)</f>
        <v>#N/A</v>
      </c>
      <c r="R34" s="47" t="e">
        <f>+VLOOKUP($B$34,Base_Constantes!$C$7:$AF$500,COLUMN(Base_Constantes!Q$1), FALSE)</f>
        <v>#N/A</v>
      </c>
      <c r="S34" s="47" t="e">
        <f>+VLOOKUP($B$34,Base_Constantes!$C$7:$AF$500,COLUMN(Base_Constantes!R$1), FALSE)</f>
        <v>#N/A</v>
      </c>
      <c r="T34" s="47" t="e">
        <f>+VLOOKUP($B$34,Base_Constantes!$C$7:$AF$500,COLUMN(Base_Constantes!S$1), FALSE)</f>
        <v>#N/A</v>
      </c>
      <c r="U34" s="47" t="e">
        <f>+VLOOKUP($B$34,Base_Constantes!$C$7:$AF$500,COLUMN(Base_Constantes!T$1), FALSE)</f>
        <v>#N/A</v>
      </c>
      <c r="V34" s="47" t="e">
        <f>+VLOOKUP($B$34,Base_Constantes!$C$7:$AF$500,COLUMN(Base_Constantes!U$1), FALSE)</f>
        <v>#N/A</v>
      </c>
      <c r="W34" s="47" t="e">
        <f>+VLOOKUP($B$34,Base_Constantes!$C$7:$AF$500,COLUMN(Base_Constantes!V$1), FALSE)</f>
        <v>#N/A</v>
      </c>
      <c r="X34" s="47" t="e">
        <f>+VLOOKUP($B$34,Base_Constantes!$C$7:$AF$500,COLUMN(Base_Constantes!W$1), FALSE)</f>
        <v>#N/A</v>
      </c>
      <c r="Y34" s="47" t="e">
        <f>+VLOOKUP($B$34,Base_Constantes!$C$7:$AF$500,COLUMN(Base_Constantes!X$1), FALSE)</f>
        <v>#N/A</v>
      </c>
      <c r="Z34" s="47" t="e">
        <f>+VLOOKUP($B$34,Base_Constantes!$C$7:$AF$500,COLUMN(Base_Constantes!Y$1), FALSE)</f>
        <v>#N/A</v>
      </c>
      <c r="AA34" s="47" t="e">
        <f>+VLOOKUP($B$34,Base_Constantes!$C$7:$AF$500,COLUMN(Base_Constantes!Z$1), FALSE)</f>
        <v>#N/A</v>
      </c>
      <c r="AB34" s="47" t="e">
        <f>+VLOOKUP($B$34,Base_Constantes!$C$7:$AF$500,COLUMN(Base_Constantes!AA$1), FALSE)</f>
        <v>#N/A</v>
      </c>
      <c r="AC34" s="47" t="e">
        <f>+VLOOKUP($B$34,Base_Constantes!$C$7:$AF$500,COLUMN(Base_Constantes!AB$1), FALSE)</f>
        <v>#N/A</v>
      </c>
      <c r="AD34" s="47" t="e">
        <f>+VLOOKUP($B$34,Base_Constantes!$C$7:$AF$500,COLUMN(Base_Constantes!AC$1), FALSE)</f>
        <v>#N/A</v>
      </c>
      <c r="AE34" s="47" t="e">
        <f>+VLOOKUP($B$34,Base_Constantes!$C$7:$AF$500,COLUMN(Base_Constantes!AD$1), FALSE)</f>
        <v>#N/A</v>
      </c>
    </row>
    <row r="35" spans="2:31" x14ac:dyDescent="0.35">
      <c r="B35" t="str">
        <f>+CONCATENATE($C$31,C35)</f>
        <v>0Ejecución Casos de Prueba</v>
      </c>
      <c r="C35" s="381" t="s">
        <v>52</v>
      </c>
      <c r="D35" s="381"/>
      <c r="E35" s="47" t="e">
        <f>+VLOOKUP($B$35,Base_Constantes!$C$7:$AF$500,COLUMN(Base_Constantes!D$1), FALSE)</f>
        <v>#N/A</v>
      </c>
      <c r="F35" s="47" t="e">
        <f>+VLOOKUP($B$35,Base_Constantes!$C$7:$AF$500,COLUMN(Base_Constantes!E$1), FALSE)</f>
        <v>#N/A</v>
      </c>
      <c r="G35" s="47" t="e">
        <f>+VLOOKUP($B$35,Base_Constantes!$C$7:$AF$500,COLUMN(Base_Constantes!F$1), FALSE)</f>
        <v>#N/A</v>
      </c>
      <c r="H35" s="47" t="e">
        <f>+VLOOKUP($B$35,Base_Constantes!$C$7:$AF$500,COLUMN(Base_Constantes!G$1), FALSE)</f>
        <v>#N/A</v>
      </c>
      <c r="I35" s="47" t="e">
        <f>+VLOOKUP($B$35,Base_Constantes!$C$7:$AF$500,COLUMN(Base_Constantes!H$1), FALSE)</f>
        <v>#N/A</v>
      </c>
      <c r="J35" s="47" t="e">
        <f>+VLOOKUP($B$35,Base_Constantes!$C$7:$AF$500,COLUMN(Base_Constantes!I$1), FALSE)</f>
        <v>#N/A</v>
      </c>
      <c r="K35" s="47" t="e">
        <f>+VLOOKUP($B$35,Base_Constantes!$C$7:$AF$500,COLUMN(Base_Constantes!J$1), FALSE)</f>
        <v>#N/A</v>
      </c>
      <c r="L35" s="47" t="e">
        <f>+VLOOKUP($B$35,Base_Constantes!$C$7:$AF$500,COLUMN(Base_Constantes!K$1), FALSE)</f>
        <v>#N/A</v>
      </c>
      <c r="M35" s="47" t="e">
        <f>+VLOOKUP($B$35,Base_Constantes!$C$7:$AF$500,COLUMN(Base_Constantes!L$1), FALSE)</f>
        <v>#N/A</v>
      </c>
      <c r="N35" s="47" t="e">
        <f>+VLOOKUP($B$35,Base_Constantes!$C$7:$AF$500,COLUMN(Base_Constantes!M$1), FALSE)</f>
        <v>#N/A</v>
      </c>
      <c r="O35" s="47" t="e">
        <f>+VLOOKUP($B$35,Base_Constantes!$C$7:$AF$500,COLUMN(Base_Constantes!N$1), FALSE)</f>
        <v>#N/A</v>
      </c>
      <c r="P35" s="47" t="e">
        <f>+VLOOKUP($B$35,Base_Constantes!$C$7:$AF$500,COLUMN(Base_Constantes!O$1), FALSE)</f>
        <v>#N/A</v>
      </c>
      <c r="Q35" s="47" t="e">
        <f>+VLOOKUP($B$35,Base_Constantes!$C$7:$AF$500,COLUMN(Base_Constantes!P$1), FALSE)</f>
        <v>#N/A</v>
      </c>
      <c r="R35" s="47" t="e">
        <f>+VLOOKUP($B$35,Base_Constantes!$C$7:$AF$500,COLUMN(Base_Constantes!Q$1), FALSE)</f>
        <v>#N/A</v>
      </c>
      <c r="S35" s="47" t="e">
        <f>+VLOOKUP($B$35,Base_Constantes!$C$7:$AF$500,COLUMN(Base_Constantes!R$1), FALSE)</f>
        <v>#N/A</v>
      </c>
      <c r="T35" s="47" t="e">
        <f>+VLOOKUP($B$35,Base_Constantes!$C$7:$AF$500,COLUMN(Base_Constantes!S$1), FALSE)</f>
        <v>#N/A</v>
      </c>
      <c r="U35" s="47" t="e">
        <f>+VLOOKUP($B$35,Base_Constantes!$C$7:$AF$500,COLUMN(Base_Constantes!T$1), FALSE)</f>
        <v>#N/A</v>
      </c>
      <c r="V35" s="47" t="e">
        <f>+VLOOKUP($B$35,Base_Constantes!$C$7:$AF$500,COLUMN(Base_Constantes!U$1), FALSE)</f>
        <v>#N/A</v>
      </c>
      <c r="W35" s="47" t="e">
        <f>+VLOOKUP($B$35,Base_Constantes!$C$7:$AF$500,COLUMN(Base_Constantes!V$1), FALSE)</f>
        <v>#N/A</v>
      </c>
      <c r="X35" s="47" t="e">
        <f>+VLOOKUP($B$35,Base_Constantes!$C$7:$AF$500,COLUMN(Base_Constantes!W$1), FALSE)</f>
        <v>#N/A</v>
      </c>
      <c r="Y35" s="47" t="e">
        <f>+VLOOKUP($B$35,Base_Constantes!$C$7:$AF$500,COLUMN(Base_Constantes!X$1), FALSE)</f>
        <v>#N/A</v>
      </c>
      <c r="Z35" s="47" t="e">
        <f>+VLOOKUP($B$35,Base_Constantes!$C$7:$AF$500,COLUMN(Base_Constantes!Y$1), FALSE)</f>
        <v>#N/A</v>
      </c>
      <c r="AA35" s="47" t="e">
        <f>+VLOOKUP($B$35,Base_Constantes!$C$7:$AF$500,COLUMN(Base_Constantes!Z$1), FALSE)</f>
        <v>#N/A</v>
      </c>
      <c r="AB35" s="47" t="e">
        <f>+VLOOKUP($B$35,Base_Constantes!$C$7:$AF$500,COLUMN(Base_Constantes!AA$1), FALSE)</f>
        <v>#N/A</v>
      </c>
      <c r="AC35" s="47" t="e">
        <f>+VLOOKUP($B$35,Base_Constantes!$C$7:$AF$500,COLUMN(Base_Constantes!AB$1), FALSE)</f>
        <v>#N/A</v>
      </c>
      <c r="AD35" s="47" t="e">
        <f>+VLOOKUP($B$35,Base_Constantes!$C$7:$AF$500,COLUMN(Base_Constantes!AC$1), FALSE)</f>
        <v>#N/A</v>
      </c>
      <c r="AE35" s="47" t="e">
        <f>+VLOOKUP($B$35,Base_Constantes!$C$7:$AF$500,COLUMN(Base_Constantes!AD$1), FALSE)</f>
        <v>#N/A</v>
      </c>
    </row>
    <row r="36" spans="2:31" x14ac:dyDescent="0.35">
      <c r="B36" t="str">
        <f>+CONCATENATE($C$31,C36)</f>
        <v>0Pruebas de Reverso</v>
      </c>
      <c r="C36" s="381" t="s">
        <v>161</v>
      </c>
      <c r="D36" s="381"/>
      <c r="E36" s="47" t="e">
        <f>+VLOOKUP($B$36,Base_Constantes!$C$7:$AF$500,COLUMN(Base_Constantes!D$1), FALSE)</f>
        <v>#N/A</v>
      </c>
      <c r="F36" s="47" t="e">
        <f>+VLOOKUP($B$36,Base_Constantes!$C$7:$AF$500,COLUMN(Base_Constantes!E$1), FALSE)</f>
        <v>#N/A</v>
      </c>
      <c r="G36" s="47" t="e">
        <f>+VLOOKUP($B$36,Base_Constantes!$C$7:$AF$500,COLUMN(Base_Constantes!F$1), FALSE)</f>
        <v>#N/A</v>
      </c>
      <c r="H36" s="47" t="e">
        <f>+VLOOKUP($B$36,Base_Constantes!$C$7:$AF$500,COLUMN(Base_Constantes!G$1), FALSE)</f>
        <v>#N/A</v>
      </c>
      <c r="I36" s="47" t="e">
        <f>+VLOOKUP($B$36,Base_Constantes!$C$7:$AF$500,COLUMN(Base_Constantes!H$1), FALSE)</f>
        <v>#N/A</v>
      </c>
      <c r="J36" s="47" t="e">
        <f>+VLOOKUP($B$36,Base_Constantes!$C$7:$AF$500,COLUMN(Base_Constantes!I$1), FALSE)</f>
        <v>#N/A</v>
      </c>
      <c r="K36" s="47" t="e">
        <f>+VLOOKUP($B$36,Base_Constantes!$C$7:$AF$500,COLUMN(Base_Constantes!J$1), FALSE)</f>
        <v>#N/A</v>
      </c>
      <c r="L36" s="47" t="e">
        <f>+VLOOKUP($B$36,Base_Constantes!$C$7:$AF$500,COLUMN(Base_Constantes!K$1), FALSE)</f>
        <v>#N/A</v>
      </c>
      <c r="M36" s="47" t="e">
        <f>+VLOOKUP($B$36,Base_Constantes!$C$7:$AF$500,COLUMN(Base_Constantes!L$1), FALSE)</f>
        <v>#N/A</v>
      </c>
      <c r="N36" s="47" t="e">
        <f>+VLOOKUP($B$36,Base_Constantes!$C$7:$AF$500,COLUMN(Base_Constantes!M$1), FALSE)</f>
        <v>#N/A</v>
      </c>
      <c r="O36" s="47" t="e">
        <f>+VLOOKUP($B$36,Base_Constantes!$C$7:$AF$500,COLUMN(Base_Constantes!N$1), FALSE)</f>
        <v>#N/A</v>
      </c>
      <c r="P36" s="47" t="e">
        <f>+VLOOKUP($B$36,Base_Constantes!$C$7:$AF$500,COLUMN(Base_Constantes!O$1), FALSE)</f>
        <v>#N/A</v>
      </c>
      <c r="Q36" s="47" t="e">
        <f>+VLOOKUP($B$36,Base_Constantes!$C$7:$AF$500,COLUMN(Base_Constantes!P$1), FALSE)</f>
        <v>#N/A</v>
      </c>
      <c r="R36" s="47" t="e">
        <f>+VLOOKUP($B$36,Base_Constantes!$C$7:$AF$500,COLUMN(Base_Constantes!Q$1), FALSE)</f>
        <v>#N/A</v>
      </c>
      <c r="S36" s="47" t="e">
        <f>+VLOOKUP($B$36,Base_Constantes!$C$7:$AF$500,COLUMN(Base_Constantes!R$1), FALSE)</f>
        <v>#N/A</v>
      </c>
      <c r="T36" s="47" t="e">
        <f>+VLOOKUP($B$36,Base_Constantes!$C$7:$AF$500,COLUMN(Base_Constantes!S$1), FALSE)</f>
        <v>#N/A</v>
      </c>
      <c r="U36" s="47" t="e">
        <f>+VLOOKUP($B$36,Base_Constantes!$C$7:$AF$500,COLUMN(Base_Constantes!T$1), FALSE)</f>
        <v>#N/A</v>
      </c>
      <c r="V36" s="47" t="e">
        <f>+VLOOKUP($B$36,Base_Constantes!$C$7:$AF$500,COLUMN(Base_Constantes!U$1), FALSE)</f>
        <v>#N/A</v>
      </c>
      <c r="W36" s="47" t="e">
        <f>+VLOOKUP($B$36,Base_Constantes!$C$7:$AF$500,COLUMN(Base_Constantes!V$1), FALSE)</f>
        <v>#N/A</v>
      </c>
      <c r="X36" s="47" t="e">
        <f>+VLOOKUP($B$36,Base_Constantes!$C$7:$AF$500,COLUMN(Base_Constantes!W$1), FALSE)</f>
        <v>#N/A</v>
      </c>
      <c r="Y36" s="47" t="e">
        <f>+VLOOKUP($B$36,Base_Constantes!$C$7:$AF$500,COLUMN(Base_Constantes!X$1), FALSE)</f>
        <v>#N/A</v>
      </c>
      <c r="Z36" s="47" t="e">
        <f>+VLOOKUP($B$36,Base_Constantes!$C$7:$AF$500,COLUMN(Base_Constantes!Y$1), FALSE)</f>
        <v>#N/A</v>
      </c>
      <c r="AA36" s="47" t="e">
        <f>+VLOOKUP($B$36,Base_Constantes!$C$7:$AF$500,COLUMN(Base_Constantes!Z$1), FALSE)</f>
        <v>#N/A</v>
      </c>
      <c r="AB36" s="47" t="e">
        <f>+VLOOKUP($B$36,Base_Constantes!$C$7:$AF$500,COLUMN(Base_Constantes!AA$1), FALSE)</f>
        <v>#N/A</v>
      </c>
      <c r="AC36" s="47" t="e">
        <f>+VLOOKUP($B$36,Base_Constantes!$C$7:$AF$500,COLUMN(Base_Constantes!AB$1), FALSE)</f>
        <v>#N/A</v>
      </c>
      <c r="AD36" s="47" t="e">
        <f>+VLOOKUP($B$36,Base_Constantes!$C$7:$AF$500,COLUMN(Base_Constantes!AC$1), FALSE)</f>
        <v>#N/A</v>
      </c>
      <c r="AE36" s="47" t="e">
        <f>+VLOOKUP($B$36,Base_Constantes!$C$7:$AF$500,COLUMN(Base_Constantes!AD$1), FALSE)</f>
        <v>#N/A</v>
      </c>
    </row>
    <row r="37" spans="2:31" x14ac:dyDescent="0.3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31" s="2" customFormat="1" x14ac:dyDescent="0.35">
      <c r="C38" s="383" t="s">
        <v>90</v>
      </c>
      <c r="D38" s="384"/>
      <c r="E38" s="390" t="s">
        <v>125</v>
      </c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90"/>
      <c r="AA38" s="390"/>
      <c r="AB38" s="390"/>
      <c r="AC38" s="390"/>
      <c r="AD38" s="390"/>
      <c r="AE38" s="390"/>
    </row>
    <row r="39" spans="2:31" x14ac:dyDescent="0.35">
      <c r="C39" s="385">
        <f>+Estimación!C217</f>
        <v>0</v>
      </c>
      <c r="D39" s="386"/>
      <c r="E39" s="389" t="s">
        <v>8</v>
      </c>
      <c r="F39" s="389"/>
      <c r="G39" s="389"/>
      <c r="H39" s="389" t="s">
        <v>9</v>
      </c>
      <c r="I39" s="389"/>
      <c r="J39" s="389"/>
      <c r="K39" s="389" t="s">
        <v>10</v>
      </c>
      <c r="L39" s="389"/>
      <c r="M39" s="389"/>
      <c r="N39" s="389" t="s">
        <v>11</v>
      </c>
      <c r="O39" s="389"/>
      <c r="P39" s="389"/>
      <c r="Q39" s="389" t="s">
        <v>12</v>
      </c>
      <c r="R39" s="389"/>
      <c r="S39" s="389"/>
      <c r="T39" s="389" t="s">
        <v>13</v>
      </c>
      <c r="U39" s="389"/>
      <c r="V39" s="389"/>
      <c r="W39" s="389" t="s">
        <v>14</v>
      </c>
      <c r="X39" s="389"/>
      <c r="Y39" s="389"/>
      <c r="Z39" s="389" t="s">
        <v>15</v>
      </c>
      <c r="AA39" s="389"/>
      <c r="AB39" s="389"/>
      <c r="AC39" s="389" t="s">
        <v>82</v>
      </c>
      <c r="AD39" s="389"/>
      <c r="AE39" s="389"/>
    </row>
    <row r="40" spans="2:31" x14ac:dyDescent="0.35">
      <c r="C40" s="387" t="s">
        <v>53</v>
      </c>
      <c r="D40" s="388"/>
      <c r="E40" s="72" t="s">
        <v>17</v>
      </c>
      <c r="F40" s="72" t="s">
        <v>18</v>
      </c>
      <c r="G40" s="72" t="s">
        <v>19</v>
      </c>
      <c r="H40" s="72" t="s">
        <v>17</v>
      </c>
      <c r="I40" s="72" t="s">
        <v>18</v>
      </c>
      <c r="J40" s="72" t="s">
        <v>19</v>
      </c>
      <c r="K40" s="72" t="s">
        <v>17</v>
      </c>
      <c r="L40" s="72" t="s">
        <v>18</v>
      </c>
      <c r="M40" s="72" t="s">
        <v>19</v>
      </c>
      <c r="N40" s="72" t="s">
        <v>17</v>
      </c>
      <c r="O40" s="72" t="s">
        <v>18</v>
      </c>
      <c r="P40" s="72" t="s">
        <v>19</v>
      </c>
      <c r="Q40" s="72" t="s">
        <v>17</v>
      </c>
      <c r="R40" s="72" t="s">
        <v>18</v>
      </c>
      <c r="S40" s="72" t="s">
        <v>19</v>
      </c>
      <c r="T40" s="72" t="s">
        <v>17</v>
      </c>
      <c r="U40" s="72" t="s">
        <v>18</v>
      </c>
      <c r="V40" s="72" t="s">
        <v>19</v>
      </c>
      <c r="W40" s="72" t="s">
        <v>17</v>
      </c>
      <c r="X40" s="72" t="s">
        <v>18</v>
      </c>
      <c r="Y40" s="72" t="s">
        <v>19</v>
      </c>
      <c r="Z40" s="72" t="s">
        <v>17</v>
      </c>
      <c r="AA40" s="72" t="s">
        <v>18</v>
      </c>
      <c r="AB40" s="72" t="s">
        <v>19</v>
      </c>
      <c r="AC40" s="72" t="s">
        <v>17</v>
      </c>
      <c r="AD40" s="72" t="s">
        <v>18</v>
      </c>
      <c r="AE40" s="72" t="s">
        <v>19</v>
      </c>
    </row>
    <row r="41" spans="2:31" x14ac:dyDescent="0.35">
      <c r="B41" t="str">
        <f>+CONCATENATE($C$39,C41)</f>
        <v>0Rediseño de casos de prueba</v>
      </c>
      <c r="C41" s="382" t="s">
        <v>20</v>
      </c>
      <c r="D41" s="382"/>
      <c r="E41" s="47" t="e">
        <f>+VLOOKUP($B$41,Base_Constantes!$C$7:$AF$500,COLUMN(Base_Constantes!D$1), FALSE)</f>
        <v>#N/A</v>
      </c>
      <c r="F41" s="47" t="e">
        <f>+VLOOKUP($B$41,Base_Constantes!$C$7:$AF$500,COLUMN(Base_Constantes!E$1), FALSE)</f>
        <v>#N/A</v>
      </c>
      <c r="G41" s="47" t="e">
        <f>+VLOOKUP($B$41,Base_Constantes!$C$7:$AF$500,COLUMN(Base_Constantes!F$1), FALSE)</f>
        <v>#N/A</v>
      </c>
      <c r="H41" s="47" t="e">
        <f>+VLOOKUP($B$41,Base_Constantes!$C$7:$AF$500,COLUMN(Base_Constantes!G$1), FALSE)</f>
        <v>#N/A</v>
      </c>
      <c r="I41" s="47" t="e">
        <f>+VLOOKUP($B$41,Base_Constantes!$C$7:$AF$500,COLUMN(Base_Constantes!H$1), FALSE)</f>
        <v>#N/A</v>
      </c>
      <c r="J41" s="47" t="e">
        <f>+VLOOKUP($B$41,Base_Constantes!$C$7:$AF$500,COLUMN(Base_Constantes!I$1), FALSE)</f>
        <v>#N/A</v>
      </c>
      <c r="K41" s="47" t="e">
        <f>+VLOOKUP($B$41,Base_Constantes!$C$7:$AF$500,COLUMN(Base_Constantes!J$1), FALSE)</f>
        <v>#N/A</v>
      </c>
      <c r="L41" s="47" t="e">
        <f>+VLOOKUP($B$41,Base_Constantes!$C$7:$AF$500,COLUMN(Base_Constantes!K$1), FALSE)</f>
        <v>#N/A</v>
      </c>
      <c r="M41" s="47" t="e">
        <f>+VLOOKUP($B$41,Base_Constantes!$C$7:$AF$500,COLUMN(Base_Constantes!L$1), FALSE)</f>
        <v>#N/A</v>
      </c>
      <c r="N41" s="47" t="e">
        <f>+VLOOKUP($B$41,Base_Constantes!$C$7:$AF$500,COLUMN(Base_Constantes!M$1), FALSE)</f>
        <v>#N/A</v>
      </c>
      <c r="O41" s="47" t="e">
        <f>+VLOOKUP($B$41,Base_Constantes!$C$7:$AF$500,COLUMN(Base_Constantes!N$1), FALSE)</f>
        <v>#N/A</v>
      </c>
      <c r="P41" s="47" t="e">
        <f>+VLOOKUP($B$41,Base_Constantes!$C$7:$AF$500,COLUMN(Base_Constantes!O$1), FALSE)</f>
        <v>#N/A</v>
      </c>
      <c r="Q41" s="47" t="e">
        <f>+VLOOKUP($B$41,Base_Constantes!$C$7:$AF$500,COLUMN(Base_Constantes!P$1), FALSE)</f>
        <v>#N/A</v>
      </c>
      <c r="R41" s="47" t="e">
        <f>+VLOOKUP($B$41,Base_Constantes!$C$7:$AF$500,COLUMN(Base_Constantes!Q$1), FALSE)</f>
        <v>#N/A</v>
      </c>
      <c r="S41" s="47" t="e">
        <f>+VLOOKUP($B$41,Base_Constantes!$C$7:$AF$500,COLUMN(Base_Constantes!R$1), FALSE)</f>
        <v>#N/A</v>
      </c>
      <c r="T41" s="47" t="e">
        <f>+VLOOKUP($B$41,Base_Constantes!$C$7:$AF$500,COLUMN(Base_Constantes!S$1), FALSE)</f>
        <v>#N/A</v>
      </c>
      <c r="U41" s="47" t="e">
        <f>+VLOOKUP($B$41,Base_Constantes!$C$7:$AF$500,COLUMN(Base_Constantes!T$1), FALSE)</f>
        <v>#N/A</v>
      </c>
      <c r="V41" s="47" t="e">
        <f>+VLOOKUP($B$41,Base_Constantes!$C$7:$AF$500,COLUMN(Base_Constantes!U$1), FALSE)</f>
        <v>#N/A</v>
      </c>
      <c r="W41" s="47" t="e">
        <f>+VLOOKUP($B$41,Base_Constantes!$C$7:$AF$500,COLUMN(Base_Constantes!V$1), FALSE)</f>
        <v>#N/A</v>
      </c>
      <c r="X41" s="47" t="e">
        <f>+VLOOKUP($B$41,Base_Constantes!$C$7:$AF$500,COLUMN(Base_Constantes!W$1), FALSE)</f>
        <v>#N/A</v>
      </c>
      <c r="Y41" s="47" t="e">
        <f>+VLOOKUP($B$41,Base_Constantes!$C$7:$AF$500,COLUMN(Base_Constantes!X$1), FALSE)</f>
        <v>#N/A</v>
      </c>
      <c r="Z41" s="47" t="e">
        <f>+VLOOKUP($B$41,Base_Constantes!$C$7:$AF$500,COLUMN(Base_Constantes!Y$1), FALSE)</f>
        <v>#N/A</v>
      </c>
      <c r="AA41" s="47" t="e">
        <f>+VLOOKUP($B$41,Base_Constantes!$C$7:$AF$500,COLUMN(Base_Constantes!Z$1), FALSE)</f>
        <v>#N/A</v>
      </c>
      <c r="AB41" s="47" t="e">
        <f>+VLOOKUP($B$41,Base_Constantes!$C$7:$AF$500,COLUMN(Base_Constantes!AA$1), FALSE)</f>
        <v>#N/A</v>
      </c>
      <c r="AC41" s="47" t="e">
        <f>+VLOOKUP($B$41,Base_Constantes!$C$7:$AF$500,COLUMN(Base_Constantes!AB$1), FALSE)</f>
        <v>#N/A</v>
      </c>
      <c r="AD41" s="47" t="e">
        <f>+VLOOKUP($B$41,Base_Constantes!$C$7:$AF$500,COLUMN(Base_Constantes!AC$1), FALSE)</f>
        <v>#N/A</v>
      </c>
      <c r="AE41" s="47" t="e">
        <f>+VLOOKUP($B$41,Base_Constantes!$C$7:$AF$500,COLUMN(Base_Constantes!AD$1), FALSE)</f>
        <v>#N/A</v>
      </c>
    </row>
    <row r="42" spans="2:31" x14ac:dyDescent="0.35">
      <c r="B42" t="str">
        <f>+CONCATENATE($C$39,C42)</f>
        <v>0Diseñar nuevos casos de prueba</v>
      </c>
      <c r="C42" s="382" t="s">
        <v>21</v>
      </c>
      <c r="D42" s="382"/>
      <c r="E42" s="47" t="e">
        <f>+VLOOKUP($B$42,Base_Constantes!$C$7:$AF$500,COLUMN(Base_Constantes!D$1), FALSE)</f>
        <v>#N/A</v>
      </c>
      <c r="F42" s="47" t="e">
        <f>+VLOOKUP($B$42,Base_Constantes!$C$7:$AF$500,COLUMN(Base_Constantes!E$1), FALSE)</f>
        <v>#N/A</v>
      </c>
      <c r="G42" s="47" t="e">
        <f>+VLOOKUP($B$42,Base_Constantes!$C$7:$AF$500,COLUMN(Base_Constantes!F$1), FALSE)</f>
        <v>#N/A</v>
      </c>
      <c r="H42" s="47" t="e">
        <f>+VLOOKUP($B$42,Base_Constantes!$C$7:$AF$500,COLUMN(Base_Constantes!G$1), FALSE)</f>
        <v>#N/A</v>
      </c>
      <c r="I42" s="47" t="e">
        <f>+VLOOKUP($B$42,Base_Constantes!$C$7:$AF$500,COLUMN(Base_Constantes!H$1), FALSE)</f>
        <v>#N/A</v>
      </c>
      <c r="J42" s="47" t="e">
        <f>+VLOOKUP($B$42,Base_Constantes!$C$7:$AF$500,COLUMN(Base_Constantes!I$1), FALSE)</f>
        <v>#N/A</v>
      </c>
      <c r="K42" s="47" t="e">
        <f>+VLOOKUP($B$42,Base_Constantes!$C$7:$AF$500,COLUMN(Base_Constantes!J$1), FALSE)</f>
        <v>#N/A</v>
      </c>
      <c r="L42" s="47" t="e">
        <f>+VLOOKUP($B$42,Base_Constantes!$C$7:$AF$500,COLUMN(Base_Constantes!K$1), FALSE)</f>
        <v>#N/A</v>
      </c>
      <c r="M42" s="47" t="e">
        <f>+VLOOKUP($B$42,Base_Constantes!$C$7:$AF$500,COLUMN(Base_Constantes!L$1), FALSE)</f>
        <v>#N/A</v>
      </c>
      <c r="N42" s="47" t="e">
        <f>+VLOOKUP($B$42,Base_Constantes!$C$7:$AF$500,COLUMN(Base_Constantes!M$1), FALSE)</f>
        <v>#N/A</v>
      </c>
      <c r="O42" s="47" t="e">
        <f>+VLOOKUP($B$42,Base_Constantes!$C$7:$AF$500,COLUMN(Base_Constantes!N$1), FALSE)</f>
        <v>#N/A</v>
      </c>
      <c r="P42" s="47" t="e">
        <f>+VLOOKUP($B$42,Base_Constantes!$C$7:$AF$500,COLUMN(Base_Constantes!O$1), FALSE)</f>
        <v>#N/A</v>
      </c>
      <c r="Q42" s="47" t="e">
        <f>+VLOOKUP($B$42,Base_Constantes!$C$7:$AF$500,COLUMN(Base_Constantes!P$1), FALSE)</f>
        <v>#N/A</v>
      </c>
      <c r="R42" s="47" t="e">
        <f>+VLOOKUP($B$42,Base_Constantes!$C$7:$AF$500,COLUMN(Base_Constantes!Q$1), FALSE)</f>
        <v>#N/A</v>
      </c>
      <c r="S42" s="47" t="e">
        <f>+VLOOKUP($B$42,Base_Constantes!$C$7:$AF$500,COLUMN(Base_Constantes!R$1), FALSE)</f>
        <v>#N/A</v>
      </c>
      <c r="T42" s="47" t="e">
        <f>+VLOOKUP($B$42,Base_Constantes!$C$7:$AF$500,COLUMN(Base_Constantes!S$1), FALSE)</f>
        <v>#N/A</v>
      </c>
      <c r="U42" s="47" t="e">
        <f>+VLOOKUP($B$42,Base_Constantes!$C$7:$AF$500,COLUMN(Base_Constantes!T$1), FALSE)</f>
        <v>#N/A</v>
      </c>
      <c r="V42" s="47" t="e">
        <f>+VLOOKUP($B$42,Base_Constantes!$C$7:$AF$500,COLUMN(Base_Constantes!U$1), FALSE)</f>
        <v>#N/A</v>
      </c>
      <c r="W42" s="47" t="e">
        <f>+VLOOKUP($B$42,Base_Constantes!$C$7:$AF$500,COLUMN(Base_Constantes!V$1), FALSE)</f>
        <v>#N/A</v>
      </c>
      <c r="X42" s="47" t="e">
        <f>+VLOOKUP($B$42,Base_Constantes!$C$7:$AF$500,COLUMN(Base_Constantes!W$1), FALSE)</f>
        <v>#N/A</v>
      </c>
      <c r="Y42" s="47" t="e">
        <f>+VLOOKUP($B$42,Base_Constantes!$C$7:$AF$500,COLUMN(Base_Constantes!X$1), FALSE)</f>
        <v>#N/A</v>
      </c>
      <c r="Z42" s="47" t="e">
        <f>+VLOOKUP($B$42,Base_Constantes!$C$7:$AF$500,COLUMN(Base_Constantes!Y$1), FALSE)</f>
        <v>#N/A</v>
      </c>
      <c r="AA42" s="47" t="e">
        <f>+VLOOKUP($B$42,Base_Constantes!$C$7:$AF$500,COLUMN(Base_Constantes!Z$1), FALSE)</f>
        <v>#N/A</v>
      </c>
      <c r="AB42" s="47" t="e">
        <f>+VLOOKUP($B$42,Base_Constantes!$C$7:$AF$500,COLUMN(Base_Constantes!AA$1), FALSE)</f>
        <v>#N/A</v>
      </c>
      <c r="AC42" s="47" t="e">
        <f>+VLOOKUP($B$42,Base_Constantes!$C$7:$AF$500,COLUMN(Base_Constantes!AB$1), FALSE)</f>
        <v>#N/A</v>
      </c>
      <c r="AD42" s="47" t="e">
        <f>+VLOOKUP($B$42,Base_Constantes!$C$7:$AF$500,COLUMN(Base_Constantes!AC$1), FALSE)</f>
        <v>#N/A</v>
      </c>
      <c r="AE42" s="47" t="e">
        <f>+VLOOKUP($B$42,Base_Constantes!$C$7:$AF$500,COLUMN(Base_Constantes!AD$1), FALSE)</f>
        <v>#N/A</v>
      </c>
    </row>
    <row r="43" spans="2:31" x14ac:dyDescent="0.35">
      <c r="B43" t="str">
        <f>+CONCATENATE($C$39,C43)</f>
        <v>0Ejecución Casos de Prueba</v>
      </c>
      <c r="C43" s="381" t="s">
        <v>52</v>
      </c>
      <c r="D43" s="381"/>
      <c r="E43" s="47" t="e">
        <f>+VLOOKUP($B$43,Base_Constantes!$C$7:$AF$500,COLUMN(Base_Constantes!D$1), FALSE)</f>
        <v>#N/A</v>
      </c>
      <c r="F43" s="47" t="e">
        <f>+VLOOKUP($B$43,Base_Constantes!$C$7:$AF$500,COLUMN(Base_Constantes!E$1), FALSE)</f>
        <v>#N/A</v>
      </c>
      <c r="G43" s="47" t="e">
        <f>+VLOOKUP($B$43,Base_Constantes!$C$7:$AF$500,COLUMN(Base_Constantes!F$1), FALSE)</f>
        <v>#N/A</v>
      </c>
      <c r="H43" s="47" t="e">
        <f>+VLOOKUP($B$43,Base_Constantes!$C$7:$AF$500,COLUMN(Base_Constantes!G$1), FALSE)</f>
        <v>#N/A</v>
      </c>
      <c r="I43" s="47" t="e">
        <f>+VLOOKUP($B$43,Base_Constantes!$C$7:$AF$500,COLUMN(Base_Constantes!H$1), FALSE)</f>
        <v>#N/A</v>
      </c>
      <c r="J43" s="47" t="e">
        <f>+VLOOKUP($B$43,Base_Constantes!$C$7:$AF$500,COLUMN(Base_Constantes!I$1), FALSE)</f>
        <v>#N/A</v>
      </c>
      <c r="K43" s="47" t="e">
        <f>+VLOOKUP($B$43,Base_Constantes!$C$7:$AF$500,COLUMN(Base_Constantes!J$1), FALSE)</f>
        <v>#N/A</v>
      </c>
      <c r="L43" s="47" t="e">
        <f>+VLOOKUP($B$43,Base_Constantes!$C$7:$AF$500,COLUMN(Base_Constantes!K$1), FALSE)</f>
        <v>#N/A</v>
      </c>
      <c r="M43" s="47" t="e">
        <f>+VLOOKUP($B$43,Base_Constantes!$C$7:$AF$500,COLUMN(Base_Constantes!L$1), FALSE)</f>
        <v>#N/A</v>
      </c>
      <c r="N43" s="47" t="e">
        <f>+VLOOKUP($B$43,Base_Constantes!$C$7:$AF$500,COLUMN(Base_Constantes!M$1), FALSE)</f>
        <v>#N/A</v>
      </c>
      <c r="O43" s="47" t="e">
        <f>+VLOOKUP($B$43,Base_Constantes!$C$7:$AF$500,COLUMN(Base_Constantes!N$1), FALSE)</f>
        <v>#N/A</v>
      </c>
      <c r="P43" s="47" t="e">
        <f>+VLOOKUP($B$43,Base_Constantes!$C$7:$AF$500,COLUMN(Base_Constantes!O$1), FALSE)</f>
        <v>#N/A</v>
      </c>
      <c r="Q43" s="47" t="e">
        <f>+VLOOKUP($B$43,Base_Constantes!$C$7:$AF$500,COLUMN(Base_Constantes!P$1), FALSE)</f>
        <v>#N/A</v>
      </c>
      <c r="R43" s="47" t="e">
        <f>+VLOOKUP($B$43,Base_Constantes!$C$7:$AF$500,COLUMN(Base_Constantes!Q$1), FALSE)</f>
        <v>#N/A</v>
      </c>
      <c r="S43" s="47" t="e">
        <f>+VLOOKUP($B$43,Base_Constantes!$C$7:$AF$500,COLUMN(Base_Constantes!R$1), FALSE)</f>
        <v>#N/A</v>
      </c>
      <c r="T43" s="47" t="e">
        <f>+VLOOKUP($B$43,Base_Constantes!$C$7:$AF$500,COLUMN(Base_Constantes!S$1), FALSE)</f>
        <v>#N/A</v>
      </c>
      <c r="U43" s="47" t="e">
        <f>+VLOOKUP($B$43,Base_Constantes!$C$7:$AF$500,COLUMN(Base_Constantes!T$1), FALSE)</f>
        <v>#N/A</v>
      </c>
      <c r="V43" s="47" t="e">
        <f>+VLOOKUP($B$43,Base_Constantes!$C$7:$AF$500,COLUMN(Base_Constantes!U$1), FALSE)</f>
        <v>#N/A</v>
      </c>
      <c r="W43" s="47" t="e">
        <f>+VLOOKUP($B$43,Base_Constantes!$C$7:$AF$500,COLUMN(Base_Constantes!V$1), FALSE)</f>
        <v>#N/A</v>
      </c>
      <c r="X43" s="47" t="e">
        <f>+VLOOKUP($B$43,Base_Constantes!$C$7:$AF$500,COLUMN(Base_Constantes!W$1), FALSE)</f>
        <v>#N/A</v>
      </c>
      <c r="Y43" s="47" t="e">
        <f>+VLOOKUP($B$43,Base_Constantes!$C$7:$AF$500,COLUMN(Base_Constantes!X$1), FALSE)</f>
        <v>#N/A</v>
      </c>
      <c r="Z43" s="47" t="e">
        <f>+VLOOKUP($B$43,Base_Constantes!$C$7:$AF$500,COLUMN(Base_Constantes!Y$1), FALSE)</f>
        <v>#N/A</v>
      </c>
      <c r="AA43" s="47" t="e">
        <f>+VLOOKUP($B$43,Base_Constantes!$C$7:$AF$500,COLUMN(Base_Constantes!Z$1), FALSE)</f>
        <v>#N/A</v>
      </c>
      <c r="AB43" s="47" t="e">
        <f>+VLOOKUP($B$43,Base_Constantes!$C$7:$AF$500,COLUMN(Base_Constantes!AA$1), FALSE)</f>
        <v>#N/A</v>
      </c>
      <c r="AC43" s="47" t="e">
        <f>+VLOOKUP($B$43,Base_Constantes!$C$7:$AF$500,COLUMN(Base_Constantes!AB$1), FALSE)</f>
        <v>#N/A</v>
      </c>
      <c r="AD43" s="47" t="e">
        <f>+VLOOKUP($B$43,Base_Constantes!$C$7:$AF$500,COLUMN(Base_Constantes!AC$1), FALSE)</f>
        <v>#N/A</v>
      </c>
      <c r="AE43" s="47" t="e">
        <f>+VLOOKUP($B$43,Base_Constantes!$C$7:$AF$500,COLUMN(Base_Constantes!AD$1), FALSE)</f>
        <v>#N/A</v>
      </c>
    </row>
    <row r="44" spans="2:31" x14ac:dyDescent="0.35">
      <c r="B44" t="str">
        <f>+CONCATENATE($C$39,C44)</f>
        <v>0Pruebas de Reverso</v>
      </c>
      <c r="C44" s="381" t="s">
        <v>161</v>
      </c>
      <c r="D44" s="381"/>
      <c r="E44" s="47" t="e">
        <f>+VLOOKUP($B$44,Base_Constantes!$C$7:$AF$500,COLUMN(Base_Constantes!D$1), FALSE)</f>
        <v>#N/A</v>
      </c>
      <c r="F44" s="47" t="e">
        <f>+VLOOKUP($B$44,Base_Constantes!$C$7:$AF$500,COLUMN(Base_Constantes!E$1), FALSE)</f>
        <v>#N/A</v>
      </c>
      <c r="G44" s="47" t="e">
        <f>+VLOOKUP($B$44,Base_Constantes!$C$7:$AF$500,COLUMN(Base_Constantes!F$1), FALSE)</f>
        <v>#N/A</v>
      </c>
      <c r="H44" s="47" t="e">
        <f>+VLOOKUP($B$44,Base_Constantes!$C$7:$AF$500,COLUMN(Base_Constantes!G$1), FALSE)</f>
        <v>#N/A</v>
      </c>
      <c r="I44" s="47" t="e">
        <f>+VLOOKUP($B$44,Base_Constantes!$C$7:$AF$500,COLUMN(Base_Constantes!H$1), FALSE)</f>
        <v>#N/A</v>
      </c>
      <c r="J44" s="47" t="e">
        <f>+VLOOKUP($B$44,Base_Constantes!$C$7:$AF$500,COLUMN(Base_Constantes!I$1), FALSE)</f>
        <v>#N/A</v>
      </c>
      <c r="K44" s="47" t="e">
        <f>+VLOOKUP($B$44,Base_Constantes!$C$7:$AF$500,COLUMN(Base_Constantes!J$1), FALSE)</f>
        <v>#N/A</v>
      </c>
      <c r="L44" s="47" t="e">
        <f>+VLOOKUP($B$44,Base_Constantes!$C$7:$AF$500,COLUMN(Base_Constantes!K$1), FALSE)</f>
        <v>#N/A</v>
      </c>
      <c r="M44" s="47" t="e">
        <f>+VLOOKUP($B$44,Base_Constantes!$C$7:$AF$500,COLUMN(Base_Constantes!L$1), FALSE)</f>
        <v>#N/A</v>
      </c>
      <c r="N44" s="47" t="e">
        <f>+VLOOKUP($B$44,Base_Constantes!$C$7:$AF$500,COLUMN(Base_Constantes!M$1), FALSE)</f>
        <v>#N/A</v>
      </c>
      <c r="O44" s="47" t="e">
        <f>+VLOOKUP($B$44,Base_Constantes!$C$7:$AF$500,COLUMN(Base_Constantes!N$1), FALSE)</f>
        <v>#N/A</v>
      </c>
      <c r="P44" s="47" t="e">
        <f>+VLOOKUP($B$44,Base_Constantes!$C$7:$AF$500,COLUMN(Base_Constantes!O$1), FALSE)</f>
        <v>#N/A</v>
      </c>
      <c r="Q44" s="47" t="e">
        <f>+VLOOKUP($B$44,Base_Constantes!$C$7:$AF$500,COLUMN(Base_Constantes!P$1), FALSE)</f>
        <v>#N/A</v>
      </c>
      <c r="R44" s="47" t="e">
        <f>+VLOOKUP($B$44,Base_Constantes!$C$7:$AF$500,COLUMN(Base_Constantes!Q$1), FALSE)</f>
        <v>#N/A</v>
      </c>
      <c r="S44" s="47" t="e">
        <f>+VLOOKUP($B$44,Base_Constantes!$C$7:$AF$500,COLUMN(Base_Constantes!R$1), FALSE)</f>
        <v>#N/A</v>
      </c>
      <c r="T44" s="47" t="e">
        <f>+VLOOKUP($B$44,Base_Constantes!$C$7:$AF$500,COLUMN(Base_Constantes!S$1), FALSE)</f>
        <v>#N/A</v>
      </c>
      <c r="U44" s="47" t="e">
        <f>+VLOOKUP($B$44,Base_Constantes!$C$7:$AF$500,COLUMN(Base_Constantes!T$1), FALSE)</f>
        <v>#N/A</v>
      </c>
      <c r="V44" s="47" t="e">
        <f>+VLOOKUP($B$44,Base_Constantes!$C$7:$AF$500,COLUMN(Base_Constantes!U$1), FALSE)</f>
        <v>#N/A</v>
      </c>
      <c r="W44" s="47" t="e">
        <f>+VLOOKUP($B$44,Base_Constantes!$C$7:$AF$500,COLUMN(Base_Constantes!V$1), FALSE)</f>
        <v>#N/A</v>
      </c>
      <c r="X44" s="47" t="e">
        <f>+VLOOKUP($B$44,Base_Constantes!$C$7:$AF$500,COLUMN(Base_Constantes!W$1), FALSE)</f>
        <v>#N/A</v>
      </c>
      <c r="Y44" s="47" t="e">
        <f>+VLOOKUP($B$44,Base_Constantes!$C$7:$AF$500,COLUMN(Base_Constantes!X$1), FALSE)</f>
        <v>#N/A</v>
      </c>
      <c r="Z44" s="47" t="e">
        <f>+VLOOKUP($B$44,Base_Constantes!$C$7:$AF$500,COLUMN(Base_Constantes!Y$1), FALSE)</f>
        <v>#N/A</v>
      </c>
      <c r="AA44" s="47" t="e">
        <f>+VLOOKUP($B$44,Base_Constantes!$C$7:$AF$500,COLUMN(Base_Constantes!Z$1), FALSE)</f>
        <v>#N/A</v>
      </c>
      <c r="AB44" s="47" t="e">
        <f>+VLOOKUP($B$44,Base_Constantes!$C$7:$AF$500,COLUMN(Base_Constantes!AA$1), FALSE)</f>
        <v>#N/A</v>
      </c>
      <c r="AC44" s="47" t="e">
        <f>+VLOOKUP($B$44,Base_Constantes!$C$7:$AF$500,COLUMN(Base_Constantes!AB$1), FALSE)</f>
        <v>#N/A</v>
      </c>
      <c r="AD44" s="47" t="e">
        <f>+VLOOKUP($B$44,Base_Constantes!$C$7:$AF$500,COLUMN(Base_Constantes!AC$1), FALSE)</f>
        <v>#N/A</v>
      </c>
      <c r="AE44" s="47" t="e">
        <f>+VLOOKUP($B$44,Base_Constantes!$C$7:$AF$500,COLUMN(Base_Constantes!AD$1), FALSE)</f>
        <v>#N/A</v>
      </c>
    </row>
    <row r="179" spans="34:34" x14ac:dyDescent="0.35">
      <c r="AH179" s="97"/>
    </row>
    <row r="180" spans="34:34" x14ac:dyDescent="0.35">
      <c r="AH180" s="97"/>
    </row>
    <row r="185" spans="34:34" x14ac:dyDescent="0.35">
      <c r="AH185" s="2"/>
    </row>
  </sheetData>
  <sheetProtection sheet="1" objects="1" scenarios="1"/>
  <mergeCells count="88">
    <mergeCell ref="C8:D8"/>
    <mergeCell ref="C7:D7"/>
    <mergeCell ref="C2:C3"/>
    <mergeCell ref="C9:D9"/>
    <mergeCell ref="AC7:AE7"/>
    <mergeCell ref="E6:AE6"/>
    <mergeCell ref="D2:AE2"/>
    <mergeCell ref="D3:AE3"/>
    <mergeCell ref="T7:V7"/>
    <mergeCell ref="W7:Y7"/>
    <mergeCell ref="Z7:AB7"/>
    <mergeCell ref="E7:G7"/>
    <mergeCell ref="K7:M7"/>
    <mergeCell ref="N7:P7"/>
    <mergeCell ref="Q7:S7"/>
    <mergeCell ref="C6:D6"/>
    <mergeCell ref="H7:J7"/>
    <mergeCell ref="E14:AE14"/>
    <mergeCell ref="E15:G15"/>
    <mergeCell ref="H15:J15"/>
    <mergeCell ref="K15:M15"/>
    <mergeCell ref="N15:P15"/>
    <mergeCell ref="Q15:S15"/>
    <mergeCell ref="T15:V15"/>
    <mergeCell ref="W15:Y15"/>
    <mergeCell ref="Z15:AB15"/>
    <mergeCell ref="AC15:AE15"/>
    <mergeCell ref="E22:AE22"/>
    <mergeCell ref="C15:D15"/>
    <mergeCell ref="C22:D22"/>
    <mergeCell ref="C16:D16"/>
    <mergeCell ref="C11:D11"/>
    <mergeCell ref="C14:D14"/>
    <mergeCell ref="C20:D20"/>
    <mergeCell ref="Q23:S23"/>
    <mergeCell ref="T23:V23"/>
    <mergeCell ref="E30:AE30"/>
    <mergeCell ref="Z23:AB23"/>
    <mergeCell ref="AC23:AE23"/>
    <mergeCell ref="E23:G23"/>
    <mergeCell ref="H23:J23"/>
    <mergeCell ref="K23:M23"/>
    <mergeCell ref="N23:P23"/>
    <mergeCell ref="W23:Y23"/>
    <mergeCell ref="T39:V39"/>
    <mergeCell ref="W39:Y39"/>
    <mergeCell ref="Z39:AB39"/>
    <mergeCell ref="AC39:AE39"/>
    <mergeCell ref="W31:Y31"/>
    <mergeCell ref="Z31:AB31"/>
    <mergeCell ref="AC31:AE31"/>
    <mergeCell ref="T31:V31"/>
    <mergeCell ref="E39:G39"/>
    <mergeCell ref="H39:J39"/>
    <mergeCell ref="K39:M39"/>
    <mergeCell ref="N39:P39"/>
    <mergeCell ref="Q39:S39"/>
    <mergeCell ref="C36:D36"/>
    <mergeCell ref="N31:P31"/>
    <mergeCell ref="Q31:S31"/>
    <mergeCell ref="C27:D27"/>
    <mergeCell ref="E38:AE38"/>
    <mergeCell ref="C31:D31"/>
    <mergeCell ref="C32:D32"/>
    <mergeCell ref="E31:G31"/>
    <mergeCell ref="H31:J31"/>
    <mergeCell ref="K31:M31"/>
    <mergeCell ref="C41:D41"/>
    <mergeCell ref="C42:D42"/>
    <mergeCell ref="C43:D43"/>
    <mergeCell ref="C39:D39"/>
    <mergeCell ref="C40:D40"/>
    <mergeCell ref="C44:D44"/>
    <mergeCell ref="C25:D25"/>
    <mergeCell ref="C10:D10"/>
    <mergeCell ref="C30:D30"/>
    <mergeCell ref="C38:D38"/>
    <mergeCell ref="C23:D23"/>
    <mergeCell ref="C24:D24"/>
    <mergeCell ref="C26:D26"/>
    <mergeCell ref="C33:D33"/>
    <mergeCell ref="C34:D34"/>
    <mergeCell ref="C35:D35"/>
    <mergeCell ref="C17:D17"/>
    <mergeCell ref="C18:D18"/>
    <mergeCell ref="C19:D19"/>
    <mergeCell ref="C12:D12"/>
    <mergeCell ref="C28:D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CC112"/>
  <sheetViews>
    <sheetView showGridLines="0" zoomScaleNormal="100" workbookViewId="0">
      <pane ySplit="6" topLeftCell="A7" activePane="bottomLeft" state="frozen"/>
      <selection pane="bottomLeft" activeCell="F101" sqref="F101:AF101"/>
    </sheetView>
  </sheetViews>
  <sheetFormatPr baseColWidth="10" defaultColWidth="11.453125" defaultRowHeight="14.5" x14ac:dyDescent="0.35"/>
  <cols>
    <col min="1" max="1" width="24.81640625" style="2" customWidth="1"/>
    <col min="2" max="2" width="34.453125" style="2" hidden="1" customWidth="1"/>
    <col min="3" max="3" width="48.1796875" style="2" hidden="1" customWidth="1"/>
    <col min="4" max="4" width="11.453125" style="80" customWidth="1"/>
    <col min="5" max="5" width="18.7265625" style="80" customWidth="1"/>
    <col min="6" max="23" width="6.26953125" style="2" customWidth="1"/>
    <col min="24" max="32" width="6.26953125" style="79" customWidth="1"/>
    <col min="33" max="16384" width="11.453125" style="2"/>
  </cols>
  <sheetData>
    <row r="2" spans="1:32" x14ac:dyDescent="0.35">
      <c r="D2" s="406"/>
      <c r="E2" s="407" t="s">
        <v>65</v>
      </c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7"/>
      <c r="AC2" s="407"/>
      <c r="AD2" s="407"/>
      <c r="AE2" s="407"/>
      <c r="AF2" s="407"/>
    </row>
    <row r="3" spans="1:32" x14ac:dyDescent="0.35">
      <c r="D3" s="406"/>
      <c r="E3" s="407" t="s">
        <v>126</v>
      </c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7"/>
      <c r="AF3" s="407"/>
    </row>
    <row r="4" spans="1:32" ht="15" thickBot="1" x14ac:dyDescent="0.4"/>
    <row r="5" spans="1:32" x14ac:dyDescent="0.35">
      <c r="A5" s="402" t="s">
        <v>130</v>
      </c>
      <c r="B5" s="100"/>
      <c r="C5" s="100"/>
      <c r="D5" s="408" t="s">
        <v>53</v>
      </c>
      <c r="E5" s="408"/>
      <c r="F5" s="404" t="s">
        <v>8</v>
      </c>
      <c r="G5" s="404"/>
      <c r="H5" s="404"/>
      <c r="I5" s="404" t="s">
        <v>9</v>
      </c>
      <c r="J5" s="404"/>
      <c r="K5" s="404"/>
      <c r="L5" s="404" t="s">
        <v>10</v>
      </c>
      <c r="M5" s="404"/>
      <c r="N5" s="404"/>
      <c r="O5" s="404" t="s">
        <v>11</v>
      </c>
      <c r="P5" s="404"/>
      <c r="Q5" s="404"/>
      <c r="R5" s="404" t="s">
        <v>12</v>
      </c>
      <c r="S5" s="404"/>
      <c r="T5" s="404"/>
      <c r="U5" s="404" t="s">
        <v>13</v>
      </c>
      <c r="V5" s="404"/>
      <c r="W5" s="404"/>
      <c r="X5" s="404" t="s">
        <v>14</v>
      </c>
      <c r="Y5" s="404"/>
      <c r="Z5" s="404"/>
      <c r="AA5" s="404" t="s">
        <v>15</v>
      </c>
      <c r="AB5" s="404"/>
      <c r="AC5" s="404"/>
      <c r="AD5" s="404" t="s">
        <v>82</v>
      </c>
      <c r="AE5" s="404"/>
      <c r="AF5" s="405"/>
    </row>
    <row r="6" spans="1:32" ht="15" thickBot="1" x14ac:dyDescent="0.4">
      <c r="A6" s="403"/>
      <c r="B6" s="104"/>
      <c r="C6" s="104"/>
      <c r="D6" s="409"/>
      <c r="E6" s="409"/>
      <c r="F6" s="107" t="s">
        <v>17</v>
      </c>
      <c r="G6" s="107" t="s">
        <v>18</v>
      </c>
      <c r="H6" s="107" t="s">
        <v>19</v>
      </c>
      <c r="I6" s="107" t="s">
        <v>17</v>
      </c>
      <c r="J6" s="107" t="s">
        <v>18</v>
      </c>
      <c r="K6" s="107" t="s">
        <v>19</v>
      </c>
      <c r="L6" s="107" t="s">
        <v>17</v>
      </c>
      <c r="M6" s="107" t="s">
        <v>18</v>
      </c>
      <c r="N6" s="107" t="s">
        <v>19</v>
      </c>
      <c r="O6" s="107" t="s">
        <v>17</v>
      </c>
      <c r="P6" s="107" t="s">
        <v>18</v>
      </c>
      <c r="Q6" s="107" t="s">
        <v>19</v>
      </c>
      <c r="R6" s="107" t="s">
        <v>17</v>
      </c>
      <c r="S6" s="107" t="s">
        <v>18</v>
      </c>
      <c r="T6" s="107" t="s">
        <v>19</v>
      </c>
      <c r="U6" s="107" t="s">
        <v>17</v>
      </c>
      <c r="V6" s="107" t="s">
        <v>18</v>
      </c>
      <c r="W6" s="107" t="s">
        <v>19</v>
      </c>
      <c r="X6" s="107" t="s">
        <v>17</v>
      </c>
      <c r="Y6" s="107" t="s">
        <v>18</v>
      </c>
      <c r="Z6" s="107" t="s">
        <v>19</v>
      </c>
      <c r="AA6" s="107" t="s">
        <v>17</v>
      </c>
      <c r="AB6" s="107" t="s">
        <v>18</v>
      </c>
      <c r="AC6" s="107" t="s">
        <v>19</v>
      </c>
      <c r="AD6" s="107" t="s">
        <v>17</v>
      </c>
      <c r="AE6" s="107" t="s">
        <v>18</v>
      </c>
      <c r="AF6" s="108" t="s">
        <v>19</v>
      </c>
    </row>
    <row r="7" spans="1:32" x14ac:dyDescent="0.35">
      <c r="A7" s="395" t="s">
        <v>164</v>
      </c>
      <c r="B7" s="100" t="str">
        <f>$A$7</f>
        <v>BANCA MÓVIL</v>
      </c>
      <c r="C7" s="100" t="str">
        <f>CONCATENATE(B7,D7)</f>
        <v>BANCA MÓVILRediseño de casos de prueba</v>
      </c>
      <c r="D7" s="398" t="s">
        <v>20</v>
      </c>
      <c r="E7" s="398"/>
      <c r="F7" s="101">
        <v>0.2</v>
      </c>
      <c r="G7" s="101">
        <v>0.16666666666666666</v>
      </c>
      <c r="H7" s="101">
        <v>0.13333333333333333</v>
      </c>
      <c r="I7" s="101">
        <v>0.3</v>
      </c>
      <c r="J7" s="101">
        <v>0.26666666666666666</v>
      </c>
      <c r="K7" s="101">
        <v>0.23333333333333334</v>
      </c>
      <c r="L7" s="101">
        <v>0.2</v>
      </c>
      <c r="M7" s="101">
        <v>0.16666666666666666</v>
      </c>
      <c r="N7" s="101">
        <v>0.13333333333333333</v>
      </c>
      <c r="O7" s="101">
        <v>2</v>
      </c>
      <c r="P7" s="101">
        <v>2</v>
      </c>
      <c r="Q7" s="101">
        <v>2</v>
      </c>
      <c r="R7" s="101">
        <v>0</v>
      </c>
      <c r="S7" s="101">
        <v>0</v>
      </c>
      <c r="T7" s="101">
        <v>0</v>
      </c>
      <c r="U7" s="101">
        <v>0.3</v>
      </c>
      <c r="V7" s="101">
        <v>0.25</v>
      </c>
      <c r="W7" s="101">
        <v>0.16666666666666666</v>
      </c>
      <c r="X7" s="101">
        <v>0</v>
      </c>
      <c r="Y7" s="101">
        <v>0</v>
      </c>
      <c r="Z7" s="101">
        <v>0</v>
      </c>
      <c r="AA7" s="101">
        <v>3.2</v>
      </c>
      <c r="AB7" s="101">
        <v>1.6</v>
      </c>
      <c r="AC7" s="101">
        <v>0.8</v>
      </c>
      <c r="AD7" s="101">
        <v>0</v>
      </c>
      <c r="AE7" s="101">
        <v>0</v>
      </c>
      <c r="AF7" s="102">
        <v>0</v>
      </c>
    </row>
    <row r="8" spans="1:32" x14ac:dyDescent="0.35">
      <c r="A8" s="396"/>
      <c r="B8" s="75" t="str">
        <f t="shared" ref="B8:B10" si="0">$A$7</f>
        <v>BANCA MÓVIL</v>
      </c>
      <c r="C8" s="75" t="str">
        <f t="shared" ref="C8:C71" si="1">CONCATENATE(B8,D8)</f>
        <v>BANCA MÓVILDiseñar nuevos casos de prueba</v>
      </c>
      <c r="D8" s="399" t="s">
        <v>21</v>
      </c>
      <c r="E8" s="399"/>
      <c r="F8" s="73">
        <v>0.25</v>
      </c>
      <c r="G8" s="73">
        <v>0.2</v>
      </c>
      <c r="H8" s="73">
        <v>0.16666666666666666</v>
      </c>
      <c r="I8" s="73">
        <v>0.36666666666666664</v>
      </c>
      <c r="J8" s="73">
        <v>0.3</v>
      </c>
      <c r="K8" s="73">
        <v>0.25</v>
      </c>
      <c r="L8" s="73">
        <v>0.25</v>
      </c>
      <c r="M8" s="73">
        <v>0.2</v>
      </c>
      <c r="N8" s="73">
        <v>0.16666666666666666</v>
      </c>
      <c r="O8" s="73">
        <v>4</v>
      </c>
      <c r="P8" s="73">
        <v>3</v>
      </c>
      <c r="Q8" s="73">
        <v>2</v>
      </c>
      <c r="R8" s="73">
        <v>0</v>
      </c>
      <c r="S8" s="73">
        <v>0</v>
      </c>
      <c r="T8" s="73">
        <v>0</v>
      </c>
      <c r="U8" s="73">
        <v>0.36666666666666664</v>
      </c>
      <c r="V8" s="73">
        <v>0.3</v>
      </c>
      <c r="W8" s="73">
        <v>0.25</v>
      </c>
      <c r="X8" s="73">
        <v>0</v>
      </c>
      <c r="Y8" s="73">
        <v>0</v>
      </c>
      <c r="Z8" s="73">
        <v>0</v>
      </c>
      <c r="AA8" s="73">
        <v>8</v>
      </c>
      <c r="AB8" s="73">
        <v>4</v>
      </c>
      <c r="AC8" s="73">
        <v>2</v>
      </c>
      <c r="AD8" s="73">
        <v>0</v>
      </c>
      <c r="AE8" s="73">
        <v>0</v>
      </c>
      <c r="AF8" s="103">
        <v>0</v>
      </c>
    </row>
    <row r="9" spans="1:32" x14ac:dyDescent="0.35">
      <c r="A9" s="396"/>
      <c r="B9" s="75" t="str">
        <f t="shared" si="0"/>
        <v>BANCA MÓVIL</v>
      </c>
      <c r="C9" s="75" t="str">
        <f t="shared" si="1"/>
        <v>BANCA MÓVILEjecución Casos de Prueba</v>
      </c>
      <c r="D9" s="400" t="s">
        <v>52</v>
      </c>
      <c r="E9" s="400"/>
      <c r="F9" s="73">
        <v>0.3</v>
      </c>
      <c r="G9" s="73">
        <v>0.2</v>
      </c>
      <c r="H9" s="73">
        <v>0.13333333333333333</v>
      </c>
      <c r="I9" s="73">
        <v>0.33333333333333331</v>
      </c>
      <c r="J9" s="73">
        <v>0.25</v>
      </c>
      <c r="K9" s="73">
        <v>0.16666666666666666</v>
      </c>
      <c r="L9" s="73">
        <v>0.3</v>
      </c>
      <c r="M9" s="73">
        <v>0.2</v>
      </c>
      <c r="N9" s="73">
        <v>0.13333333333333333</v>
      </c>
      <c r="O9" s="73">
        <v>2</v>
      </c>
      <c r="P9" s="73">
        <v>2</v>
      </c>
      <c r="Q9" s="73">
        <v>2</v>
      </c>
      <c r="R9" s="73">
        <v>0</v>
      </c>
      <c r="S9" s="73">
        <v>0</v>
      </c>
      <c r="T9" s="73">
        <v>0</v>
      </c>
      <c r="U9" s="73">
        <v>0.33333333333333331</v>
      </c>
      <c r="V9" s="73">
        <v>0.25</v>
      </c>
      <c r="W9" s="73">
        <v>0.16666666666666666</v>
      </c>
      <c r="X9" s="73">
        <v>0</v>
      </c>
      <c r="Y9" s="73">
        <v>0</v>
      </c>
      <c r="Z9" s="73">
        <v>0</v>
      </c>
      <c r="AA9" s="73">
        <v>0.1</v>
      </c>
      <c r="AB9" s="73">
        <v>0.05</v>
      </c>
      <c r="AC9" s="73">
        <v>3.0000000000000002E-2</v>
      </c>
      <c r="AD9" s="73">
        <v>0</v>
      </c>
      <c r="AE9" s="73">
        <v>0</v>
      </c>
      <c r="AF9" s="103">
        <v>0</v>
      </c>
    </row>
    <row r="10" spans="1:32" ht="15" thickBot="1" x14ac:dyDescent="0.4">
      <c r="A10" s="397"/>
      <c r="B10" s="104" t="str">
        <f t="shared" si="0"/>
        <v>BANCA MÓVIL</v>
      </c>
      <c r="C10" s="104" t="str">
        <f t="shared" si="1"/>
        <v>BANCA MÓVILPruebas de Reverso</v>
      </c>
      <c r="D10" s="401" t="s">
        <v>161</v>
      </c>
      <c r="E10" s="401"/>
      <c r="F10" s="73">
        <v>9</v>
      </c>
      <c r="G10" s="73">
        <v>5</v>
      </c>
      <c r="H10" s="73">
        <v>3</v>
      </c>
      <c r="I10" s="105" t="s">
        <v>160</v>
      </c>
      <c r="J10" s="105" t="s">
        <v>160</v>
      </c>
      <c r="K10" s="105" t="s">
        <v>160</v>
      </c>
      <c r="L10" s="105" t="s">
        <v>160</v>
      </c>
      <c r="M10" s="105" t="s">
        <v>160</v>
      </c>
      <c r="N10" s="105" t="s">
        <v>160</v>
      </c>
      <c r="O10" s="105" t="s">
        <v>160</v>
      </c>
      <c r="P10" s="105" t="s">
        <v>160</v>
      </c>
      <c r="Q10" s="105" t="s">
        <v>160</v>
      </c>
      <c r="R10" s="105" t="s">
        <v>160</v>
      </c>
      <c r="S10" s="105" t="s">
        <v>160</v>
      </c>
      <c r="T10" s="105" t="s">
        <v>160</v>
      </c>
      <c r="U10" s="105" t="s">
        <v>160</v>
      </c>
      <c r="V10" s="105" t="s">
        <v>160</v>
      </c>
      <c r="W10" s="105" t="s">
        <v>160</v>
      </c>
      <c r="X10" s="105" t="s">
        <v>160</v>
      </c>
      <c r="Y10" s="105" t="s">
        <v>160</v>
      </c>
      <c r="Z10" s="105" t="s">
        <v>160</v>
      </c>
      <c r="AA10" s="105" t="s">
        <v>160</v>
      </c>
      <c r="AB10" s="105" t="s">
        <v>160</v>
      </c>
      <c r="AC10" s="105" t="s">
        <v>160</v>
      </c>
      <c r="AD10" s="105" t="s">
        <v>160</v>
      </c>
      <c r="AE10" s="105" t="s">
        <v>160</v>
      </c>
      <c r="AF10" s="106" t="s">
        <v>160</v>
      </c>
    </row>
    <row r="11" spans="1:32" x14ac:dyDescent="0.35">
      <c r="A11" s="395" t="s">
        <v>162</v>
      </c>
      <c r="B11" s="100" t="str">
        <f>$A$11</f>
        <v>PYC-CONVENIOS</v>
      </c>
      <c r="C11" s="100" t="str">
        <f t="shared" si="1"/>
        <v>PYC-CONVENIOSRediseño de casos de prueba</v>
      </c>
      <c r="D11" s="398" t="s">
        <v>20</v>
      </c>
      <c r="E11" s="398"/>
      <c r="F11" s="101">
        <v>0.34722222222222221</v>
      </c>
      <c r="G11" s="101">
        <v>0.34722222222222221</v>
      </c>
      <c r="H11" s="101">
        <v>0.34722222222222221</v>
      </c>
      <c r="I11" s="101">
        <v>0.34722222222222221</v>
      </c>
      <c r="J11" s="101">
        <v>0.34722222222222221</v>
      </c>
      <c r="K11" s="101">
        <v>0.34722222222222221</v>
      </c>
      <c r="L11" s="101">
        <v>0.34722222222222221</v>
      </c>
      <c r="M11" s="101">
        <v>0.34722222222222221</v>
      </c>
      <c r="N11" s="101">
        <v>0.34722222222222221</v>
      </c>
      <c r="O11" s="101">
        <v>0.34722222222222221</v>
      </c>
      <c r="P11" s="101">
        <v>0.34722222222222221</v>
      </c>
      <c r="Q11" s="101">
        <v>0.34722222222222221</v>
      </c>
      <c r="R11" s="101">
        <v>0.34722222222222221</v>
      </c>
      <c r="S11" s="101">
        <v>0.34722222222222221</v>
      </c>
      <c r="T11" s="101">
        <v>0.34722222222222221</v>
      </c>
      <c r="U11" s="101">
        <v>0.34722222222222221</v>
      </c>
      <c r="V11" s="101">
        <v>0.34722222222222221</v>
      </c>
      <c r="W11" s="101">
        <v>0.34722222222222221</v>
      </c>
      <c r="X11" s="101">
        <v>0.29166666666666669</v>
      </c>
      <c r="Y11" s="101">
        <v>0.18055555555555555</v>
      </c>
      <c r="Z11" s="101">
        <v>0.18055555555555555</v>
      </c>
      <c r="AA11" s="101">
        <v>0.2638888888888889</v>
      </c>
      <c r="AB11" s="101">
        <v>0.2638888888888889</v>
      </c>
      <c r="AC11" s="101">
        <v>0.15277777777777776</v>
      </c>
      <c r="AD11" s="101">
        <v>0</v>
      </c>
      <c r="AE11" s="101">
        <v>0</v>
      </c>
      <c r="AF11" s="102">
        <v>0</v>
      </c>
    </row>
    <row r="12" spans="1:32" x14ac:dyDescent="0.35">
      <c r="A12" s="396"/>
      <c r="B12" s="75" t="str">
        <f t="shared" ref="B12:B14" si="2">$A$11</f>
        <v>PYC-CONVENIOS</v>
      </c>
      <c r="C12" s="75" t="str">
        <f t="shared" si="1"/>
        <v>PYC-CONVENIOSDiseñar nuevos casos de prueba</v>
      </c>
      <c r="D12" s="399" t="s">
        <v>21</v>
      </c>
      <c r="E12" s="399"/>
      <c r="F12" s="73">
        <v>0.80555555555555558</v>
      </c>
      <c r="G12" s="73">
        <v>0.54166666666666663</v>
      </c>
      <c r="H12" s="73">
        <v>0.375</v>
      </c>
      <c r="I12" s="73">
        <v>0.75</v>
      </c>
      <c r="J12" s="73">
        <v>0.54166666666666663</v>
      </c>
      <c r="K12" s="73">
        <v>0.375</v>
      </c>
      <c r="L12" s="73">
        <v>0.55555555555555558</v>
      </c>
      <c r="M12" s="73">
        <v>0.40277777777777779</v>
      </c>
      <c r="N12" s="73">
        <v>0.34722222222222221</v>
      </c>
      <c r="O12" s="73">
        <v>0.55555555555555558</v>
      </c>
      <c r="P12" s="73">
        <v>0.40277777777777779</v>
      </c>
      <c r="Q12" s="73">
        <v>0.34722222222222221</v>
      </c>
      <c r="R12" s="73">
        <v>0.55555555555555558</v>
      </c>
      <c r="S12" s="73">
        <v>0.40277777777777779</v>
      </c>
      <c r="T12" s="73">
        <v>0.34722222222222221</v>
      </c>
      <c r="U12" s="73">
        <v>0.55555555555555558</v>
      </c>
      <c r="V12" s="73">
        <v>0.40277777777777779</v>
      </c>
      <c r="W12" s="73">
        <v>0.34722222222222221</v>
      </c>
      <c r="X12" s="73">
        <v>0.2361111111111111</v>
      </c>
      <c r="Y12" s="73">
        <v>0.25</v>
      </c>
      <c r="Z12" s="73">
        <v>0.20833333333333334</v>
      </c>
      <c r="AA12" s="73">
        <v>0.2638888888888889</v>
      </c>
      <c r="AB12" s="73">
        <v>0.2638888888888889</v>
      </c>
      <c r="AC12" s="73">
        <v>0.15277777777777776</v>
      </c>
      <c r="AD12" s="73">
        <v>0</v>
      </c>
      <c r="AE12" s="73">
        <v>0</v>
      </c>
      <c r="AF12" s="103">
        <v>0</v>
      </c>
    </row>
    <row r="13" spans="1:32" x14ac:dyDescent="0.35">
      <c r="A13" s="396"/>
      <c r="B13" s="75" t="str">
        <f t="shared" si="2"/>
        <v>PYC-CONVENIOS</v>
      </c>
      <c r="C13" s="75" t="str">
        <f t="shared" si="1"/>
        <v>PYC-CONVENIOSEjecución Casos de Prueba</v>
      </c>
      <c r="D13" s="400" t="s">
        <v>52</v>
      </c>
      <c r="E13" s="400"/>
      <c r="F13" s="73">
        <v>0.59722222222222221</v>
      </c>
      <c r="G13" s="73">
        <v>0.54166666666666663</v>
      </c>
      <c r="H13" s="73">
        <v>0.54166666666666663</v>
      </c>
      <c r="I13" s="73">
        <v>0.59722222222222221</v>
      </c>
      <c r="J13" s="73">
        <v>0.54166666666666663</v>
      </c>
      <c r="K13" s="73">
        <v>0.54166666666666663</v>
      </c>
      <c r="L13" s="73">
        <v>0.59722222222222221</v>
      </c>
      <c r="M13" s="73">
        <v>0.54166666666666663</v>
      </c>
      <c r="N13" s="73">
        <v>0.54166666666666663</v>
      </c>
      <c r="O13" s="73">
        <v>0.59722222222222221</v>
      </c>
      <c r="P13" s="73">
        <v>0.54166666666666663</v>
      </c>
      <c r="Q13" s="73">
        <v>0.54166666666666663</v>
      </c>
      <c r="R13" s="73">
        <v>0.59722222222222221</v>
      </c>
      <c r="S13" s="73">
        <v>0.54166666666666663</v>
      </c>
      <c r="T13" s="73">
        <v>0.54166666666666663</v>
      </c>
      <c r="U13" s="73">
        <v>0.59722222222222221</v>
      </c>
      <c r="V13" s="73">
        <v>0.54166666666666663</v>
      </c>
      <c r="W13" s="73">
        <v>0.54166666666666663</v>
      </c>
      <c r="X13" s="73">
        <v>0.63888888888888895</v>
      </c>
      <c r="Y13" s="73">
        <v>0.43055555555555552</v>
      </c>
      <c r="Z13" s="73">
        <v>0.43055555555555552</v>
      </c>
      <c r="AA13" s="73">
        <v>9.4444444444444456E-2</v>
      </c>
      <c r="AB13" s="73">
        <v>9.4444444444444497E-2</v>
      </c>
      <c r="AC13" s="73">
        <v>8.0555555555555547E-2</v>
      </c>
      <c r="AD13" s="73">
        <v>0</v>
      </c>
      <c r="AE13" s="73">
        <v>0</v>
      </c>
      <c r="AF13" s="103">
        <v>0</v>
      </c>
    </row>
    <row r="14" spans="1:32" ht="15" thickBot="1" x14ac:dyDescent="0.4">
      <c r="A14" s="397"/>
      <c r="B14" s="104" t="str">
        <f t="shared" si="2"/>
        <v>PYC-CONVENIOS</v>
      </c>
      <c r="C14" s="104" t="str">
        <f t="shared" si="1"/>
        <v>PYC-CONVENIOSPruebas de Reverso</v>
      </c>
      <c r="D14" s="401" t="s">
        <v>161</v>
      </c>
      <c r="E14" s="401"/>
      <c r="F14" s="73">
        <v>9</v>
      </c>
      <c r="G14" s="73">
        <v>5</v>
      </c>
      <c r="H14" s="73">
        <v>3</v>
      </c>
      <c r="I14" s="105" t="s">
        <v>160</v>
      </c>
      <c r="J14" s="105" t="s">
        <v>160</v>
      </c>
      <c r="K14" s="105" t="s">
        <v>160</v>
      </c>
      <c r="L14" s="105" t="s">
        <v>160</v>
      </c>
      <c r="M14" s="105" t="s">
        <v>160</v>
      </c>
      <c r="N14" s="105" t="s">
        <v>160</v>
      </c>
      <c r="O14" s="105" t="s">
        <v>160</v>
      </c>
      <c r="P14" s="105" t="s">
        <v>160</v>
      </c>
      <c r="Q14" s="105" t="s">
        <v>160</v>
      </c>
      <c r="R14" s="105" t="s">
        <v>160</v>
      </c>
      <c r="S14" s="105" t="s">
        <v>160</v>
      </c>
      <c r="T14" s="105" t="s">
        <v>160</v>
      </c>
      <c r="U14" s="105" t="s">
        <v>160</v>
      </c>
      <c r="V14" s="105" t="s">
        <v>160</v>
      </c>
      <c r="W14" s="105" t="s">
        <v>160</v>
      </c>
      <c r="X14" s="105" t="s">
        <v>160</v>
      </c>
      <c r="Y14" s="105" t="s">
        <v>160</v>
      </c>
      <c r="Z14" s="105" t="s">
        <v>160</v>
      </c>
      <c r="AA14" s="105" t="s">
        <v>160</v>
      </c>
      <c r="AB14" s="105" t="s">
        <v>160</v>
      </c>
      <c r="AC14" s="105" t="s">
        <v>160</v>
      </c>
      <c r="AD14" s="105" t="s">
        <v>160</v>
      </c>
      <c r="AE14" s="105" t="s">
        <v>160</v>
      </c>
      <c r="AF14" s="106" t="s">
        <v>160</v>
      </c>
    </row>
    <row r="15" spans="1:32" x14ac:dyDescent="0.35">
      <c r="A15" s="395" t="s">
        <v>168</v>
      </c>
      <c r="B15" s="100" t="str">
        <f>$A$15</f>
        <v>SISTEMA UNICO</v>
      </c>
      <c r="C15" s="100" t="str">
        <f t="shared" si="1"/>
        <v>SISTEMA UNICORediseño de casos de prueba</v>
      </c>
      <c r="D15" s="398" t="s">
        <v>20</v>
      </c>
      <c r="E15" s="398"/>
      <c r="F15" s="101">
        <v>0.33</v>
      </c>
      <c r="G15" s="101">
        <v>0.25</v>
      </c>
      <c r="H15" s="101">
        <v>0.17</v>
      </c>
      <c r="I15" s="101">
        <v>0.33</v>
      </c>
      <c r="J15" s="101">
        <v>0.25</v>
      </c>
      <c r="K15" s="101">
        <v>0.17</v>
      </c>
      <c r="L15" s="101">
        <v>0.33</v>
      </c>
      <c r="M15" s="101">
        <v>0.25</v>
      </c>
      <c r="N15" s="101">
        <v>0.17</v>
      </c>
      <c r="O15" s="101">
        <v>0.33</v>
      </c>
      <c r="P15" s="101">
        <v>0.25</v>
      </c>
      <c r="Q15" s="101">
        <v>0.17</v>
      </c>
      <c r="R15" s="101">
        <v>0.33</v>
      </c>
      <c r="S15" s="101">
        <v>0.25</v>
      </c>
      <c r="T15" s="101">
        <v>0.17</v>
      </c>
      <c r="U15" s="101">
        <v>0.33</v>
      </c>
      <c r="V15" s="101">
        <v>0.25</v>
      </c>
      <c r="W15" s="101">
        <v>0.17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2">
        <v>0</v>
      </c>
    </row>
    <row r="16" spans="1:32" x14ac:dyDescent="0.35">
      <c r="A16" s="396"/>
      <c r="B16" s="75" t="str">
        <f t="shared" ref="B16:B18" si="3">$A$15</f>
        <v>SISTEMA UNICO</v>
      </c>
      <c r="C16" s="75" t="str">
        <f t="shared" si="1"/>
        <v>SISTEMA UNICODiseñar nuevos casos de prueba</v>
      </c>
      <c r="D16" s="399" t="s">
        <v>21</v>
      </c>
      <c r="E16" s="399"/>
      <c r="F16" s="73">
        <v>0.57999999999999996</v>
      </c>
      <c r="G16" s="73">
        <v>0.33</v>
      </c>
      <c r="H16" s="73">
        <v>0.17</v>
      </c>
      <c r="I16" s="73">
        <v>0.57999999999999996</v>
      </c>
      <c r="J16" s="73">
        <v>0.33</v>
      </c>
      <c r="K16" s="73">
        <v>0.17</v>
      </c>
      <c r="L16" s="73">
        <v>0.33</v>
      </c>
      <c r="M16" s="73">
        <v>0.25</v>
      </c>
      <c r="N16" s="73">
        <v>0.17</v>
      </c>
      <c r="O16" s="73">
        <v>0.33</v>
      </c>
      <c r="P16" s="73">
        <v>0.25</v>
      </c>
      <c r="Q16" s="73">
        <v>0.17</v>
      </c>
      <c r="R16" s="73">
        <v>0.33</v>
      </c>
      <c r="S16" s="73">
        <v>0.25</v>
      </c>
      <c r="T16" s="73">
        <v>0.17</v>
      </c>
      <c r="U16" s="73">
        <v>0.33</v>
      </c>
      <c r="V16" s="73">
        <v>0.25</v>
      </c>
      <c r="W16" s="73">
        <v>0.17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103">
        <v>0</v>
      </c>
    </row>
    <row r="17" spans="1:32" x14ac:dyDescent="0.35">
      <c r="A17" s="396"/>
      <c r="B17" s="75" t="str">
        <f t="shared" si="3"/>
        <v>SISTEMA UNICO</v>
      </c>
      <c r="C17" s="75" t="str">
        <f t="shared" si="1"/>
        <v>SISTEMA UNICOEjecución Casos de Prueba</v>
      </c>
      <c r="D17" s="400" t="s">
        <v>52</v>
      </c>
      <c r="E17" s="400"/>
      <c r="F17" s="73">
        <v>1.5</v>
      </c>
      <c r="G17" s="73">
        <v>0.75</v>
      </c>
      <c r="H17" s="73">
        <v>0.5</v>
      </c>
      <c r="I17" s="73">
        <v>2.5</v>
      </c>
      <c r="J17" s="73">
        <v>1</v>
      </c>
      <c r="K17" s="73">
        <v>0.5</v>
      </c>
      <c r="L17" s="73">
        <v>2</v>
      </c>
      <c r="M17" s="73">
        <v>0.83</v>
      </c>
      <c r="N17" s="73">
        <v>0.42</v>
      </c>
      <c r="O17" s="73">
        <v>2</v>
      </c>
      <c r="P17" s="73">
        <v>1</v>
      </c>
      <c r="Q17" s="73">
        <v>0.7</v>
      </c>
      <c r="R17" s="73">
        <v>0.83</v>
      </c>
      <c r="S17" s="73">
        <v>0.67</v>
      </c>
      <c r="T17" s="73">
        <v>0.33</v>
      </c>
      <c r="U17" s="73">
        <v>1</v>
      </c>
      <c r="V17" s="73">
        <v>0.5</v>
      </c>
      <c r="W17" s="73">
        <v>0.25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103">
        <v>0</v>
      </c>
    </row>
    <row r="18" spans="1:32" ht="15" thickBot="1" x14ac:dyDescent="0.4">
      <c r="A18" s="397"/>
      <c r="B18" s="104" t="str">
        <f t="shared" si="3"/>
        <v>SISTEMA UNICO</v>
      </c>
      <c r="C18" s="104" t="str">
        <f t="shared" si="1"/>
        <v>SISTEMA UNICOPruebas de Reverso</v>
      </c>
      <c r="D18" s="401" t="s">
        <v>161</v>
      </c>
      <c r="E18" s="401"/>
      <c r="F18" s="73">
        <v>9</v>
      </c>
      <c r="G18" s="73">
        <v>4.5</v>
      </c>
      <c r="H18" s="73">
        <v>2</v>
      </c>
      <c r="I18" s="105" t="s">
        <v>160</v>
      </c>
      <c r="J18" s="105" t="s">
        <v>160</v>
      </c>
      <c r="K18" s="105" t="s">
        <v>160</v>
      </c>
      <c r="L18" s="105" t="s">
        <v>160</v>
      </c>
      <c r="M18" s="105" t="s">
        <v>160</v>
      </c>
      <c r="N18" s="105" t="s">
        <v>160</v>
      </c>
      <c r="O18" s="105" t="s">
        <v>160</v>
      </c>
      <c r="P18" s="105" t="s">
        <v>160</v>
      </c>
      <c r="Q18" s="105" t="s">
        <v>160</v>
      </c>
      <c r="R18" s="105" t="s">
        <v>160</v>
      </c>
      <c r="S18" s="105" t="s">
        <v>160</v>
      </c>
      <c r="T18" s="105" t="s">
        <v>160</v>
      </c>
      <c r="U18" s="105" t="s">
        <v>160</v>
      </c>
      <c r="V18" s="105" t="s">
        <v>160</v>
      </c>
      <c r="W18" s="105" t="s">
        <v>160</v>
      </c>
      <c r="X18" s="105" t="s">
        <v>160</v>
      </c>
      <c r="Y18" s="105" t="s">
        <v>160</v>
      </c>
      <c r="Z18" s="105" t="s">
        <v>160</v>
      </c>
      <c r="AA18" s="105" t="s">
        <v>160</v>
      </c>
      <c r="AB18" s="105" t="s">
        <v>160</v>
      </c>
      <c r="AC18" s="105" t="s">
        <v>160</v>
      </c>
      <c r="AD18" s="105" t="s">
        <v>160</v>
      </c>
      <c r="AE18" s="105" t="s">
        <v>160</v>
      </c>
      <c r="AF18" s="106" t="s">
        <v>160</v>
      </c>
    </row>
    <row r="19" spans="1:32" x14ac:dyDescent="0.35">
      <c r="A19" s="395" t="s">
        <v>154</v>
      </c>
      <c r="B19" s="100" t="str">
        <f>$A$19</f>
        <v>WMB-IFX-DATAPOWER</v>
      </c>
      <c r="C19" s="100" t="str">
        <f t="shared" si="1"/>
        <v>WMB-IFX-DATAPOWERRediseño de casos de prueba</v>
      </c>
      <c r="D19" s="398" t="s">
        <v>20</v>
      </c>
      <c r="E19" s="398"/>
      <c r="F19" s="101">
        <v>0.33333333333333331</v>
      </c>
      <c r="G19" s="101">
        <v>0.21666666666666667</v>
      </c>
      <c r="H19" s="101">
        <v>0.15833333333333333</v>
      </c>
      <c r="I19" s="101">
        <v>1.0833333333333333</v>
      </c>
      <c r="J19" s="101">
        <v>0.6166666666666667</v>
      </c>
      <c r="K19" s="101">
        <v>0.34999999999999992</v>
      </c>
      <c r="L19" s="101">
        <v>0.54166666666666663</v>
      </c>
      <c r="M19" s="101">
        <v>0.31833333333333336</v>
      </c>
      <c r="N19" s="101">
        <v>0.31833333333333336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0.47249999999999998</v>
      </c>
      <c r="V19" s="101">
        <v>0.26166666666666666</v>
      </c>
      <c r="W19" s="101">
        <v>0.17716666666666667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2">
        <v>0</v>
      </c>
    </row>
    <row r="20" spans="1:32" x14ac:dyDescent="0.35">
      <c r="A20" s="396"/>
      <c r="B20" s="75" t="str">
        <f t="shared" ref="B20:B22" si="4">$A$19</f>
        <v>WMB-IFX-DATAPOWER</v>
      </c>
      <c r="C20" s="75" t="str">
        <f t="shared" si="1"/>
        <v>WMB-IFX-DATAPOWERDiseñar nuevos casos de prueba</v>
      </c>
      <c r="D20" s="399" t="s">
        <v>21</v>
      </c>
      <c r="E20" s="399"/>
      <c r="F20" s="73">
        <v>0.79166666666666663</v>
      </c>
      <c r="G20" s="73">
        <v>0.56666666666666665</v>
      </c>
      <c r="H20" s="73">
        <v>0.40833333333333338</v>
      </c>
      <c r="I20" s="73">
        <v>1.3333333333333333</v>
      </c>
      <c r="J20" s="73">
        <v>0.79166666666666663</v>
      </c>
      <c r="K20" s="73">
        <v>0.79166666666666663</v>
      </c>
      <c r="L20" s="73">
        <v>0.875</v>
      </c>
      <c r="M20" s="73">
        <v>0.61666666666666659</v>
      </c>
      <c r="N20" s="73">
        <v>0.40833333333333327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0.79166666666666663</v>
      </c>
      <c r="V20" s="73">
        <v>0.6333333333333333</v>
      </c>
      <c r="W20" s="73">
        <v>0.45</v>
      </c>
      <c r="X20" s="73">
        <v>0</v>
      </c>
      <c r="Y20" s="73">
        <v>0</v>
      </c>
      <c r="Z20" s="73">
        <v>0</v>
      </c>
      <c r="AA20" s="73">
        <v>0</v>
      </c>
      <c r="AB20" s="73">
        <v>0</v>
      </c>
      <c r="AC20" s="73">
        <v>0</v>
      </c>
      <c r="AD20" s="73">
        <v>0</v>
      </c>
      <c r="AE20" s="73">
        <v>0</v>
      </c>
      <c r="AF20" s="103">
        <v>0</v>
      </c>
    </row>
    <row r="21" spans="1:32" x14ac:dyDescent="0.35">
      <c r="A21" s="396"/>
      <c r="B21" s="75" t="str">
        <f t="shared" si="4"/>
        <v>WMB-IFX-DATAPOWER</v>
      </c>
      <c r="C21" s="75" t="str">
        <f t="shared" si="1"/>
        <v>WMB-IFX-DATAPOWEREjecución Casos de Prueba</v>
      </c>
      <c r="D21" s="400" t="s">
        <v>52</v>
      </c>
      <c r="E21" s="400"/>
      <c r="F21" s="73">
        <v>0.54166666666666663</v>
      </c>
      <c r="G21" s="73">
        <v>0.40000000000000008</v>
      </c>
      <c r="H21" s="73">
        <v>0.17499999999999996</v>
      </c>
      <c r="I21" s="73">
        <v>0.55666666666666664</v>
      </c>
      <c r="J21" s="73">
        <v>0.31833333333333336</v>
      </c>
      <c r="K21" s="73">
        <v>0.17666666666666667</v>
      </c>
      <c r="L21" s="73">
        <v>0.42499999999999999</v>
      </c>
      <c r="M21" s="73">
        <v>0.27499999999999997</v>
      </c>
      <c r="N21" s="73">
        <v>0.23333333333333331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0.56666666666666665</v>
      </c>
      <c r="V21" s="73">
        <v>0.41666666666666669</v>
      </c>
      <c r="W21" s="73">
        <v>0.26833333333333331</v>
      </c>
      <c r="X21" s="73">
        <v>0</v>
      </c>
      <c r="Y21" s="73">
        <v>0</v>
      </c>
      <c r="Z21" s="73">
        <v>0</v>
      </c>
      <c r="AA21" s="73">
        <v>0</v>
      </c>
      <c r="AB21" s="73">
        <v>0</v>
      </c>
      <c r="AC21" s="73">
        <v>0</v>
      </c>
      <c r="AD21" s="73">
        <v>0</v>
      </c>
      <c r="AE21" s="73">
        <v>0</v>
      </c>
      <c r="AF21" s="103">
        <v>0</v>
      </c>
    </row>
    <row r="22" spans="1:32" ht="15" thickBot="1" x14ac:dyDescent="0.4">
      <c r="A22" s="397"/>
      <c r="B22" s="104" t="str">
        <f t="shared" si="4"/>
        <v>WMB-IFX-DATAPOWER</v>
      </c>
      <c r="C22" s="104" t="str">
        <f t="shared" si="1"/>
        <v>WMB-IFX-DATAPOWERPruebas de Reverso</v>
      </c>
      <c r="D22" s="401" t="s">
        <v>161</v>
      </c>
      <c r="E22" s="401"/>
      <c r="F22" s="73">
        <v>9</v>
      </c>
      <c r="G22" s="73">
        <v>5</v>
      </c>
      <c r="H22" s="73">
        <v>3</v>
      </c>
      <c r="I22" s="105" t="s">
        <v>160</v>
      </c>
      <c r="J22" s="105" t="s">
        <v>160</v>
      </c>
      <c r="K22" s="105" t="s">
        <v>160</v>
      </c>
      <c r="L22" s="105" t="s">
        <v>160</v>
      </c>
      <c r="M22" s="105" t="s">
        <v>160</v>
      </c>
      <c r="N22" s="105" t="s">
        <v>160</v>
      </c>
      <c r="O22" s="105" t="s">
        <v>160</v>
      </c>
      <c r="P22" s="105" t="s">
        <v>160</v>
      </c>
      <c r="Q22" s="105" t="s">
        <v>160</v>
      </c>
      <c r="R22" s="105" t="s">
        <v>160</v>
      </c>
      <c r="S22" s="105" t="s">
        <v>160</v>
      </c>
      <c r="T22" s="105" t="s">
        <v>160</v>
      </c>
      <c r="U22" s="105" t="s">
        <v>160</v>
      </c>
      <c r="V22" s="105" t="s">
        <v>160</v>
      </c>
      <c r="W22" s="105" t="s">
        <v>160</v>
      </c>
      <c r="X22" s="105" t="s">
        <v>160</v>
      </c>
      <c r="Y22" s="105" t="s">
        <v>160</v>
      </c>
      <c r="Z22" s="105" t="s">
        <v>160</v>
      </c>
      <c r="AA22" s="105" t="s">
        <v>160</v>
      </c>
      <c r="AB22" s="105" t="s">
        <v>160</v>
      </c>
      <c r="AC22" s="105" t="s">
        <v>160</v>
      </c>
      <c r="AD22" s="105" t="s">
        <v>160</v>
      </c>
      <c r="AE22" s="105" t="s">
        <v>160</v>
      </c>
      <c r="AF22" s="106" t="s">
        <v>160</v>
      </c>
    </row>
    <row r="23" spans="1:32" x14ac:dyDescent="0.35">
      <c r="A23" s="395" t="s">
        <v>91</v>
      </c>
      <c r="B23" s="100" t="str">
        <f>$A$23</f>
        <v>SOLUCIONES DE VIDEO</v>
      </c>
      <c r="C23" s="100" t="str">
        <f t="shared" si="1"/>
        <v>SOLUCIONES DE VIDEORediseño de casos de prueba</v>
      </c>
      <c r="D23" s="398" t="s">
        <v>20</v>
      </c>
      <c r="E23" s="398"/>
      <c r="F23" s="101">
        <v>0.33</v>
      </c>
      <c r="G23" s="101">
        <v>0.25</v>
      </c>
      <c r="H23" s="101">
        <v>0.18499999999999997</v>
      </c>
      <c r="I23" s="101">
        <v>0.42666666666666669</v>
      </c>
      <c r="J23" s="101">
        <v>0.26166666666666666</v>
      </c>
      <c r="K23" s="101">
        <v>0.18499999999999997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0.34333333333333332</v>
      </c>
      <c r="S23" s="101">
        <v>0.26166666666666666</v>
      </c>
      <c r="T23" s="101">
        <v>0.18499999999999997</v>
      </c>
      <c r="U23" s="101">
        <v>0.34333333333333332</v>
      </c>
      <c r="V23" s="101">
        <v>0.26166666666666666</v>
      </c>
      <c r="W23" s="101">
        <v>0.18499999999999997</v>
      </c>
      <c r="X23" s="101">
        <v>0.26166666666666666</v>
      </c>
      <c r="Y23" s="101">
        <v>0.18499999999999997</v>
      </c>
      <c r="Z23" s="101">
        <v>0.15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2">
        <v>0</v>
      </c>
    </row>
    <row r="24" spans="1:32" x14ac:dyDescent="0.35">
      <c r="A24" s="396"/>
      <c r="B24" s="75" t="str">
        <f t="shared" ref="B24:B26" si="5">$A$23</f>
        <v>SOLUCIONES DE VIDEO</v>
      </c>
      <c r="C24" s="75" t="str">
        <f t="shared" si="1"/>
        <v>SOLUCIONES DE VIDEODiseñar nuevos casos de prueba</v>
      </c>
      <c r="D24" s="399" t="s">
        <v>21</v>
      </c>
      <c r="E24" s="399"/>
      <c r="F24" s="73">
        <v>0.32833333333333331</v>
      </c>
      <c r="G24" s="73">
        <v>0.25</v>
      </c>
      <c r="H24" s="73">
        <v>0.18499999999999997</v>
      </c>
      <c r="I24" s="73">
        <v>0.55000000000000004</v>
      </c>
      <c r="J24" s="73">
        <v>0.26166666666666666</v>
      </c>
      <c r="K24" s="73">
        <v>0.18499999999999997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0.34333333333333332</v>
      </c>
      <c r="S24" s="73">
        <v>0.26166666666666666</v>
      </c>
      <c r="T24" s="73">
        <v>0.18499999999999997</v>
      </c>
      <c r="U24" s="73">
        <v>0.34333333333333332</v>
      </c>
      <c r="V24" s="73">
        <v>0.26166666666666666</v>
      </c>
      <c r="W24" s="73">
        <v>0.18499999999999997</v>
      </c>
      <c r="X24" s="73">
        <v>0.34333333333333332</v>
      </c>
      <c r="Y24" s="73">
        <v>0.26166666666666666</v>
      </c>
      <c r="Z24" s="73">
        <v>0.18499999999999997</v>
      </c>
      <c r="AA24" s="73">
        <v>0</v>
      </c>
      <c r="AB24" s="73">
        <v>0</v>
      </c>
      <c r="AC24" s="73">
        <v>0</v>
      </c>
      <c r="AD24" s="73">
        <v>0</v>
      </c>
      <c r="AE24" s="73">
        <v>0</v>
      </c>
      <c r="AF24" s="103">
        <v>0</v>
      </c>
    </row>
    <row r="25" spans="1:32" x14ac:dyDescent="0.35">
      <c r="A25" s="396"/>
      <c r="B25" s="75" t="str">
        <f t="shared" si="5"/>
        <v>SOLUCIONES DE VIDEO</v>
      </c>
      <c r="C25" s="75" t="str">
        <f t="shared" si="1"/>
        <v>SOLUCIONES DE VIDEOEjecución Casos de Prueba</v>
      </c>
      <c r="D25" s="400" t="s">
        <v>52</v>
      </c>
      <c r="E25" s="400"/>
      <c r="F25" s="73">
        <v>0.35833333333333334</v>
      </c>
      <c r="G25" s="73">
        <v>0.25</v>
      </c>
      <c r="H25" s="73">
        <v>0.18499999999999997</v>
      </c>
      <c r="I25" s="73">
        <v>0.62333333333333329</v>
      </c>
      <c r="J25" s="73">
        <v>0.37333333333333335</v>
      </c>
      <c r="K25" s="73">
        <v>0.26166666666666666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0.43</v>
      </c>
      <c r="S25" s="73">
        <v>0.26166666666666666</v>
      </c>
      <c r="T25" s="73">
        <v>0.18499999999999997</v>
      </c>
      <c r="U25" s="73">
        <v>0.42666666666666669</v>
      </c>
      <c r="V25" s="73">
        <v>0.34333333333333332</v>
      </c>
      <c r="W25" s="73">
        <v>0.26166666666666666</v>
      </c>
      <c r="X25" s="73">
        <v>0.42666666666666669</v>
      </c>
      <c r="Y25" s="73">
        <v>0.34333333333333332</v>
      </c>
      <c r="Z25" s="73">
        <v>0.25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103">
        <v>0</v>
      </c>
    </row>
    <row r="26" spans="1:32" ht="15" thickBot="1" x14ac:dyDescent="0.4">
      <c r="A26" s="397"/>
      <c r="B26" s="104" t="str">
        <f t="shared" si="5"/>
        <v>SOLUCIONES DE VIDEO</v>
      </c>
      <c r="C26" s="104" t="str">
        <f t="shared" si="1"/>
        <v>SOLUCIONES DE VIDEOPruebas de Reverso</v>
      </c>
      <c r="D26" s="401" t="s">
        <v>161</v>
      </c>
      <c r="E26" s="401"/>
      <c r="F26" s="73">
        <v>4</v>
      </c>
      <c r="G26" s="73">
        <v>2.5</v>
      </c>
      <c r="H26" s="73">
        <v>1</v>
      </c>
      <c r="I26" s="105" t="s">
        <v>160</v>
      </c>
      <c r="J26" s="105" t="s">
        <v>160</v>
      </c>
      <c r="K26" s="105" t="s">
        <v>160</v>
      </c>
      <c r="L26" s="105" t="s">
        <v>160</v>
      </c>
      <c r="M26" s="105" t="s">
        <v>160</v>
      </c>
      <c r="N26" s="105" t="s">
        <v>160</v>
      </c>
      <c r="O26" s="105" t="s">
        <v>160</v>
      </c>
      <c r="P26" s="105" t="s">
        <v>160</v>
      </c>
      <c r="Q26" s="105" t="s">
        <v>160</v>
      </c>
      <c r="R26" s="105" t="s">
        <v>160</v>
      </c>
      <c r="S26" s="105" t="s">
        <v>160</v>
      </c>
      <c r="T26" s="105" t="s">
        <v>160</v>
      </c>
      <c r="U26" s="105" t="s">
        <v>160</v>
      </c>
      <c r="V26" s="105" t="s">
        <v>160</v>
      </c>
      <c r="W26" s="105" t="s">
        <v>160</v>
      </c>
      <c r="X26" s="105" t="s">
        <v>160</v>
      </c>
      <c r="Y26" s="105" t="s">
        <v>160</v>
      </c>
      <c r="Z26" s="105" t="s">
        <v>160</v>
      </c>
      <c r="AA26" s="105" t="s">
        <v>160</v>
      </c>
      <c r="AB26" s="105" t="s">
        <v>160</v>
      </c>
      <c r="AC26" s="105" t="s">
        <v>160</v>
      </c>
      <c r="AD26" s="105" t="s">
        <v>160</v>
      </c>
      <c r="AE26" s="105" t="s">
        <v>160</v>
      </c>
      <c r="AF26" s="106" t="s">
        <v>160</v>
      </c>
    </row>
    <row r="27" spans="1:32" x14ac:dyDescent="0.35">
      <c r="A27" s="395" t="s">
        <v>163</v>
      </c>
      <c r="B27" s="100" t="str">
        <f>$A$27</f>
        <v>APTRA VISION</v>
      </c>
      <c r="C27" s="100" t="str">
        <f t="shared" si="1"/>
        <v>APTRA VISIONRediseño de casos de prueba</v>
      </c>
      <c r="D27" s="398" t="s">
        <v>20</v>
      </c>
      <c r="E27" s="398"/>
      <c r="F27" s="101">
        <v>0.5</v>
      </c>
      <c r="G27" s="101">
        <v>0.33</v>
      </c>
      <c r="H27" s="101">
        <v>0.25</v>
      </c>
      <c r="I27" s="101">
        <v>0.65</v>
      </c>
      <c r="J27" s="101">
        <v>0.57999999999999996</v>
      </c>
      <c r="K27" s="101">
        <v>0.39</v>
      </c>
      <c r="L27" s="101">
        <v>0.33</v>
      </c>
      <c r="M27" s="101">
        <v>0.25</v>
      </c>
      <c r="N27" s="101">
        <v>0.15</v>
      </c>
      <c r="O27" s="101">
        <v>0</v>
      </c>
      <c r="P27" s="101">
        <v>0</v>
      </c>
      <c r="Q27" s="101">
        <v>0</v>
      </c>
      <c r="R27" s="101">
        <v>0.5</v>
      </c>
      <c r="S27" s="101">
        <v>0.41</v>
      </c>
      <c r="T27" s="101">
        <v>0.33</v>
      </c>
      <c r="U27" s="101">
        <v>0.66</v>
      </c>
      <c r="V27" s="101">
        <v>0.58166666666666667</v>
      </c>
      <c r="W27" s="101">
        <v>0.39166666666666661</v>
      </c>
      <c r="X27" s="101">
        <v>0.5</v>
      </c>
      <c r="Y27" s="101">
        <v>0.41</v>
      </c>
      <c r="Z27" s="101">
        <v>0.25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2">
        <v>0</v>
      </c>
    </row>
    <row r="28" spans="1:32" x14ac:dyDescent="0.35">
      <c r="A28" s="396"/>
      <c r="B28" s="75" t="str">
        <f t="shared" ref="B28:B30" si="6">$A$27</f>
        <v>APTRA VISION</v>
      </c>
      <c r="C28" s="75" t="str">
        <f t="shared" si="1"/>
        <v>APTRA VISIONDiseñar nuevos casos de prueba</v>
      </c>
      <c r="D28" s="399" t="s">
        <v>21</v>
      </c>
      <c r="E28" s="399"/>
      <c r="F28" s="73">
        <v>0.52</v>
      </c>
      <c r="G28" s="73">
        <v>0.4</v>
      </c>
      <c r="H28" s="73">
        <v>0.33</v>
      </c>
      <c r="I28" s="73">
        <v>0.72</v>
      </c>
      <c r="J28" s="73">
        <v>0.66</v>
      </c>
      <c r="K28" s="73">
        <v>0.45999999999999996</v>
      </c>
      <c r="L28" s="73">
        <v>0.39</v>
      </c>
      <c r="M28" s="73">
        <v>0.28000000000000003</v>
      </c>
      <c r="N28" s="73">
        <v>0.19</v>
      </c>
      <c r="O28" s="73">
        <v>0</v>
      </c>
      <c r="P28" s="73">
        <v>0</v>
      </c>
      <c r="Q28" s="73">
        <v>0</v>
      </c>
      <c r="R28" s="73">
        <v>0.66</v>
      </c>
      <c r="S28" s="73">
        <v>0.5</v>
      </c>
      <c r="T28" s="73">
        <v>0.41</v>
      </c>
      <c r="U28" s="73">
        <v>0.72</v>
      </c>
      <c r="V28" s="73">
        <v>0.66</v>
      </c>
      <c r="W28" s="73">
        <v>0.46</v>
      </c>
      <c r="X28" s="73">
        <v>0.65</v>
      </c>
      <c r="Y28" s="73">
        <v>0.5</v>
      </c>
      <c r="Z28" s="73">
        <v>0.33</v>
      </c>
      <c r="AA28" s="73">
        <v>0</v>
      </c>
      <c r="AB28" s="73">
        <v>0</v>
      </c>
      <c r="AC28" s="73">
        <v>0</v>
      </c>
      <c r="AD28" s="73">
        <v>0</v>
      </c>
      <c r="AE28" s="73">
        <v>0</v>
      </c>
      <c r="AF28" s="103">
        <v>0</v>
      </c>
    </row>
    <row r="29" spans="1:32" x14ac:dyDescent="0.35">
      <c r="A29" s="396"/>
      <c r="B29" s="75" t="str">
        <f t="shared" si="6"/>
        <v>APTRA VISION</v>
      </c>
      <c r="C29" s="75" t="str">
        <f t="shared" si="1"/>
        <v>APTRA VISIONEjecución Casos de Prueba</v>
      </c>
      <c r="D29" s="400" t="s">
        <v>52</v>
      </c>
      <c r="E29" s="400"/>
      <c r="F29" s="73">
        <v>0.62</v>
      </c>
      <c r="G29" s="73">
        <v>0.5</v>
      </c>
      <c r="H29" s="73">
        <v>0.26</v>
      </c>
      <c r="I29" s="73">
        <v>1.9333333333333333</v>
      </c>
      <c r="J29" s="73">
        <v>0.8</v>
      </c>
      <c r="K29" s="73">
        <v>0.5</v>
      </c>
      <c r="L29" s="73">
        <v>0.66</v>
      </c>
      <c r="M29" s="73">
        <v>0.5</v>
      </c>
      <c r="N29" s="73">
        <v>0.33</v>
      </c>
      <c r="O29" s="73">
        <v>0</v>
      </c>
      <c r="P29" s="73">
        <v>0</v>
      </c>
      <c r="Q29" s="73">
        <v>0</v>
      </c>
      <c r="R29" s="73">
        <v>0.72</v>
      </c>
      <c r="S29" s="73">
        <v>0.66</v>
      </c>
      <c r="T29" s="73">
        <v>0.41</v>
      </c>
      <c r="U29" s="73">
        <v>1</v>
      </c>
      <c r="V29" s="73">
        <v>0.72</v>
      </c>
      <c r="W29" s="73">
        <v>0.5</v>
      </c>
      <c r="X29" s="73">
        <v>1.5</v>
      </c>
      <c r="Y29" s="73">
        <v>0.66</v>
      </c>
      <c r="Z29" s="73">
        <v>0.5</v>
      </c>
      <c r="AA29" s="73">
        <v>0</v>
      </c>
      <c r="AB29" s="73">
        <v>0</v>
      </c>
      <c r="AC29" s="73">
        <v>0</v>
      </c>
      <c r="AD29" s="73">
        <v>0</v>
      </c>
      <c r="AE29" s="73">
        <v>0</v>
      </c>
      <c r="AF29" s="103">
        <v>0</v>
      </c>
    </row>
    <row r="30" spans="1:32" ht="15" thickBot="1" x14ac:dyDescent="0.4">
      <c r="A30" s="397"/>
      <c r="B30" s="104" t="str">
        <f t="shared" si="6"/>
        <v>APTRA VISION</v>
      </c>
      <c r="C30" s="104" t="str">
        <f t="shared" si="1"/>
        <v>APTRA VISIONPruebas de Reverso</v>
      </c>
      <c r="D30" s="401" t="s">
        <v>161</v>
      </c>
      <c r="E30" s="401"/>
      <c r="F30" s="73">
        <v>8.5</v>
      </c>
      <c r="G30" s="73">
        <v>4</v>
      </c>
      <c r="H30" s="73">
        <v>2</v>
      </c>
      <c r="I30" s="105" t="s">
        <v>160</v>
      </c>
      <c r="J30" s="105" t="s">
        <v>160</v>
      </c>
      <c r="K30" s="105" t="s">
        <v>160</v>
      </c>
      <c r="L30" s="105" t="s">
        <v>160</v>
      </c>
      <c r="M30" s="105" t="s">
        <v>160</v>
      </c>
      <c r="N30" s="105" t="s">
        <v>160</v>
      </c>
      <c r="O30" s="105" t="s">
        <v>160</v>
      </c>
      <c r="P30" s="105" t="s">
        <v>160</v>
      </c>
      <c r="Q30" s="105" t="s">
        <v>160</v>
      </c>
      <c r="R30" s="105" t="s">
        <v>160</v>
      </c>
      <c r="S30" s="105" t="s">
        <v>160</v>
      </c>
      <c r="T30" s="105" t="s">
        <v>160</v>
      </c>
      <c r="U30" s="105" t="s">
        <v>160</v>
      </c>
      <c r="V30" s="105" t="s">
        <v>160</v>
      </c>
      <c r="W30" s="105" t="s">
        <v>160</v>
      </c>
      <c r="X30" s="105" t="s">
        <v>160</v>
      </c>
      <c r="Y30" s="105" t="s">
        <v>160</v>
      </c>
      <c r="Z30" s="105" t="s">
        <v>160</v>
      </c>
      <c r="AA30" s="105" t="s">
        <v>160</v>
      </c>
      <c r="AB30" s="105" t="s">
        <v>160</v>
      </c>
      <c r="AC30" s="105" t="s">
        <v>160</v>
      </c>
      <c r="AD30" s="105" t="s">
        <v>160</v>
      </c>
      <c r="AE30" s="105" t="s">
        <v>160</v>
      </c>
      <c r="AF30" s="106" t="s">
        <v>160</v>
      </c>
    </row>
    <row r="31" spans="1:32" x14ac:dyDescent="0.35">
      <c r="A31" s="395" t="s">
        <v>92</v>
      </c>
      <c r="B31" s="100" t="str">
        <f>$A$31</f>
        <v>CERRADURAS</v>
      </c>
      <c r="C31" s="100" t="str">
        <f t="shared" si="1"/>
        <v>CERRADURASRediseño de casos de prueba</v>
      </c>
      <c r="D31" s="398" t="s">
        <v>20</v>
      </c>
      <c r="E31" s="398"/>
      <c r="F31" s="101">
        <v>0.29428571428571432</v>
      </c>
      <c r="G31" s="101">
        <v>0.22285714285714286</v>
      </c>
      <c r="H31" s="101">
        <v>0.1542857142857143</v>
      </c>
      <c r="I31" s="101">
        <v>0.33333333333333331</v>
      </c>
      <c r="J31" s="101">
        <v>0.16666666666666666</v>
      </c>
      <c r="K31" s="101">
        <v>0.1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0.26833333333333331</v>
      </c>
      <c r="V31" s="101">
        <v>0.18299999999999997</v>
      </c>
      <c r="W31" s="101">
        <v>0.10516666666666667</v>
      </c>
      <c r="X31" s="101">
        <v>0.29428571428571432</v>
      </c>
      <c r="Y31" s="101">
        <v>0.22285714285714286</v>
      </c>
      <c r="Z31" s="101">
        <v>0.1542857142857143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2">
        <v>0</v>
      </c>
    </row>
    <row r="32" spans="1:32" x14ac:dyDescent="0.35">
      <c r="A32" s="396"/>
      <c r="B32" s="75" t="str">
        <f t="shared" ref="B32:B34" si="7">$A$31</f>
        <v>CERRADURAS</v>
      </c>
      <c r="C32" s="75" t="str">
        <f t="shared" si="1"/>
        <v>CERRADURASDiseñar nuevos casos de prueba</v>
      </c>
      <c r="D32" s="399" t="s">
        <v>21</v>
      </c>
      <c r="E32" s="399"/>
      <c r="F32" s="73" t="s">
        <v>172</v>
      </c>
      <c r="G32" s="73">
        <v>0.22285714285714286</v>
      </c>
      <c r="H32" s="73">
        <v>0.1542857142857143</v>
      </c>
      <c r="I32" s="73">
        <v>0.33333333333333331</v>
      </c>
      <c r="J32" s="73">
        <v>0.16666666666666666</v>
      </c>
      <c r="K32" s="73">
        <v>0.1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0.37333333333333335</v>
      </c>
      <c r="V32" s="73">
        <v>0.26833333333333331</v>
      </c>
      <c r="W32" s="73">
        <v>0.18299999999999997</v>
      </c>
      <c r="X32" s="73">
        <v>0.29428571428571432</v>
      </c>
      <c r="Y32" s="73">
        <v>0.22285714285714286</v>
      </c>
      <c r="Z32" s="73">
        <v>0.1542857142857143</v>
      </c>
      <c r="AA32" s="73">
        <v>0</v>
      </c>
      <c r="AB32" s="73">
        <v>0</v>
      </c>
      <c r="AC32" s="73">
        <v>0</v>
      </c>
      <c r="AD32" s="73">
        <v>0</v>
      </c>
      <c r="AE32" s="73">
        <v>0</v>
      </c>
      <c r="AF32" s="103">
        <v>0</v>
      </c>
    </row>
    <row r="33" spans="1:81" x14ac:dyDescent="0.35">
      <c r="A33" s="396"/>
      <c r="B33" s="75" t="str">
        <f t="shared" si="7"/>
        <v>CERRADURAS</v>
      </c>
      <c r="C33" s="75" t="str">
        <f t="shared" si="1"/>
        <v>CERRADURASEjecución Casos de Prueba</v>
      </c>
      <c r="D33" s="400" t="s">
        <v>52</v>
      </c>
      <c r="E33" s="400"/>
      <c r="F33" s="73">
        <v>0.34333333333333332</v>
      </c>
      <c r="G33" s="73">
        <v>0.26266666666666666</v>
      </c>
      <c r="H33" s="73">
        <v>0.18016666666666667</v>
      </c>
      <c r="I33" s="73">
        <v>0.34333333333333332</v>
      </c>
      <c r="J33" s="73">
        <v>0.26266666666666666</v>
      </c>
      <c r="K33" s="73">
        <v>0.18016666666666667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0.34333333333333332</v>
      </c>
      <c r="V33" s="73">
        <v>0.26266666666666666</v>
      </c>
      <c r="W33" s="73">
        <v>0.18016666666666667</v>
      </c>
      <c r="X33" s="73">
        <v>5.4285714285714288</v>
      </c>
      <c r="Y33" s="73" t="s">
        <v>173</v>
      </c>
      <c r="Z33" s="73" t="s">
        <v>174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103">
        <v>0</v>
      </c>
    </row>
    <row r="34" spans="1:81" ht="15" thickBot="1" x14ac:dyDescent="0.4">
      <c r="A34" s="397"/>
      <c r="B34" s="104" t="str">
        <f t="shared" si="7"/>
        <v>CERRADURAS</v>
      </c>
      <c r="C34" s="104" t="str">
        <f t="shared" si="1"/>
        <v>CERRADURASPruebas de Reverso</v>
      </c>
      <c r="D34" s="401" t="s">
        <v>161</v>
      </c>
      <c r="E34" s="401"/>
      <c r="F34" s="73">
        <v>4</v>
      </c>
      <c r="G34" s="73">
        <v>2</v>
      </c>
      <c r="H34" s="73">
        <v>2</v>
      </c>
      <c r="I34" s="105" t="s">
        <v>160</v>
      </c>
      <c r="J34" s="105" t="s">
        <v>160</v>
      </c>
      <c r="K34" s="105" t="s">
        <v>160</v>
      </c>
      <c r="L34" s="105" t="s">
        <v>160</v>
      </c>
      <c r="M34" s="105" t="s">
        <v>160</v>
      </c>
      <c r="N34" s="105" t="s">
        <v>160</v>
      </c>
      <c r="O34" s="105" t="s">
        <v>160</v>
      </c>
      <c r="P34" s="105" t="s">
        <v>160</v>
      </c>
      <c r="Q34" s="105" t="s">
        <v>160</v>
      </c>
      <c r="R34" s="105" t="s">
        <v>160</v>
      </c>
      <c r="S34" s="105" t="s">
        <v>160</v>
      </c>
      <c r="T34" s="105" t="s">
        <v>160</v>
      </c>
      <c r="U34" s="105" t="s">
        <v>160</v>
      </c>
      <c r="V34" s="105" t="s">
        <v>160</v>
      </c>
      <c r="W34" s="105" t="s">
        <v>160</v>
      </c>
      <c r="X34" s="105" t="s">
        <v>160</v>
      </c>
      <c r="Y34" s="105" t="s">
        <v>160</v>
      </c>
      <c r="Z34" s="105" t="s">
        <v>160</v>
      </c>
      <c r="AA34" s="105" t="s">
        <v>160</v>
      </c>
      <c r="AB34" s="105" t="s">
        <v>160</v>
      </c>
      <c r="AC34" s="105" t="s">
        <v>160</v>
      </c>
      <c r="AD34" s="105" t="s">
        <v>160</v>
      </c>
      <c r="AE34" s="105" t="s">
        <v>160</v>
      </c>
      <c r="AF34" s="106" t="s">
        <v>160</v>
      </c>
    </row>
    <row r="35" spans="1:81" x14ac:dyDescent="0.35">
      <c r="A35" s="395" t="s">
        <v>94</v>
      </c>
      <c r="B35" s="100" t="str">
        <f>$A$35</f>
        <v>POS</v>
      </c>
      <c r="C35" s="100" t="str">
        <f t="shared" si="1"/>
        <v>POSRediseño de casos de prueba</v>
      </c>
      <c r="D35" s="398" t="s">
        <v>20</v>
      </c>
      <c r="E35" s="398"/>
      <c r="F35" s="101">
        <v>0.26833333333333337</v>
      </c>
      <c r="G35" s="101">
        <v>0.18299999999999997</v>
      </c>
      <c r="H35" s="101">
        <v>0.10516666666666667</v>
      </c>
      <c r="I35" s="101">
        <v>0.26833333333333331</v>
      </c>
      <c r="J35" s="101">
        <v>0.18299999999999997</v>
      </c>
      <c r="K35" s="101">
        <v>0.10516666666666667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0.26833333333333331</v>
      </c>
      <c r="S35" s="101">
        <v>0.18299999999999997</v>
      </c>
      <c r="T35" s="101">
        <v>0.10516666666666667</v>
      </c>
      <c r="U35" s="101">
        <v>0.26833333333333331</v>
      </c>
      <c r="V35" s="101">
        <v>0.18299999999999997</v>
      </c>
      <c r="W35" s="101">
        <v>0.10516666666666667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2">
        <v>0</v>
      </c>
    </row>
    <row r="36" spans="1:81" x14ac:dyDescent="0.35">
      <c r="A36" s="396"/>
      <c r="B36" s="75" t="str">
        <f t="shared" ref="B36:B38" si="8">$A$35</f>
        <v>POS</v>
      </c>
      <c r="C36" s="75" t="str">
        <f t="shared" si="1"/>
        <v>POSDiseñar nuevos casos de prueba</v>
      </c>
      <c r="D36" s="399" t="s">
        <v>21</v>
      </c>
      <c r="E36" s="399"/>
      <c r="F36" s="73">
        <v>0.37333333333333335</v>
      </c>
      <c r="G36" s="73">
        <v>0.26833333333333331</v>
      </c>
      <c r="H36" s="73">
        <v>0.18299999999999997</v>
      </c>
      <c r="I36" s="73">
        <v>0.37333333333333335</v>
      </c>
      <c r="J36" s="73">
        <v>0.26833333333333331</v>
      </c>
      <c r="K36" s="73">
        <v>0.18299999999999997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0.37333333333333335</v>
      </c>
      <c r="S36" s="73">
        <v>0.26833333333333331</v>
      </c>
      <c r="T36" s="73">
        <v>0.18299999999999997</v>
      </c>
      <c r="U36" s="73">
        <v>0.37333333333333335</v>
      </c>
      <c r="V36" s="73">
        <v>0.26833333333333331</v>
      </c>
      <c r="W36" s="73">
        <v>0.18299999999999997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103">
        <v>0</v>
      </c>
    </row>
    <row r="37" spans="1:81" x14ac:dyDescent="0.35">
      <c r="A37" s="396"/>
      <c r="B37" s="75" t="str">
        <f t="shared" si="8"/>
        <v>POS</v>
      </c>
      <c r="C37" s="75" t="str">
        <f t="shared" si="1"/>
        <v>POSEjecución Casos de Prueba</v>
      </c>
      <c r="D37" s="400" t="s">
        <v>52</v>
      </c>
      <c r="E37" s="400"/>
      <c r="F37" s="73">
        <v>0.25266666666666665</v>
      </c>
      <c r="G37" s="73">
        <v>9.2166666666666675E-2</v>
      </c>
      <c r="H37" s="73">
        <v>4.6833333333333338E-2</v>
      </c>
      <c r="I37" s="73">
        <v>0.34333333333333332</v>
      </c>
      <c r="J37" s="73">
        <v>0.26266666666666666</v>
      </c>
      <c r="K37" s="73">
        <v>0.18016666666666667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0.25266666666666665</v>
      </c>
      <c r="S37" s="73">
        <v>9.2166666666666675E-2</v>
      </c>
      <c r="T37" s="73">
        <v>4.6833333333333338E-2</v>
      </c>
      <c r="U37" s="73">
        <v>0.25266666666666665</v>
      </c>
      <c r="V37" s="73">
        <v>9.2166666666666675E-2</v>
      </c>
      <c r="W37" s="73">
        <v>4.6833333333333338E-2</v>
      </c>
      <c r="X37" s="73">
        <v>0</v>
      </c>
      <c r="Y37" s="73">
        <v>0</v>
      </c>
      <c r="Z37" s="73">
        <v>0</v>
      </c>
      <c r="AA37" s="73">
        <v>0</v>
      </c>
      <c r="AB37" s="73">
        <v>0</v>
      </c>
      <c r="AC37" s="73">
        <v>0</v>
      </c>
      <c r="AD37" s="73">
        <v>0</v>
      </c>
      <c r="AE37" s="73">
        <v>0</v>
      </c>
      <c r="AF37" s="103">
        <v>0</v>
      </c>
    </row>
    <row r="38" spans="1:81" ht="15" thickBot="1" x14ac:dyDescent="0.4">
      <c r="A38" s="397"/>
      <c r="B38" s="104" t="str">
        <f t="shared" si="8"/>
        <v>POS</v>
      </c>
      <c r="C38" s="104" t="str">
        <f t="shared" si="1"/>
        <v>POSPruebas de Reverso</v>
      </c>
      <c r="D38" s="401" t="s">
        <v>161</v>
      </c>
      <c r="E38" s="401"/>
      <c r="F38" s="73">
        <v>3</v>
      </c>
      <c r="G38" s="73">
        <v>2</v>
      </c>
      <c r="H38" s="73">
        <v>1</v>
      </c>
      <c r="I38" s="105" t="s">
        <v>160</v>
      </c>
      <c r="J38" s="105" t="s">
        <v>160</v>
      </c>
      <c r="K38" s="105" t="s">
        <v>160</v>
      </c>
      <c r="L38" s="105" t="s">
        <v>160</v>
      </c>
      <c r="M38" s="105" t="s">
        <v>160</v>
      </c>
      <c r="N38" s="105" t="s">
        <v>160</v>
      </c>
      <c r="O38" s="105" t="s">
        <v>160</v>
      </c>
      <c r="P38" s="105" t="s">
        <v>160</v>
      </c>
      <c r="Q38" s="105" t="s">
        <v>160</v>
      </c>
      <c r="R38" s="105" t="s">
        <v>160</v>
      </c>
      <c r="S38" s="105" t="s">
        <v>160</v>
      </c>
      <c r="T38" s="105" t="s">
        <v>160</v>
      </c>
      <c r="U38" s="105" t="s">
        <v>160</v>
      </c>
      <c r="V38" s="105" t="s">
        <v>160</v>
      </c>
      <c r="W38" s="105" t="s">
        <v>160</v>
      </c>
      <c r="X38" s="105" t="s">
        <v>160</v>
      </c>
      <c r="Y38" s="105" t="s">
        <v>160</v>
      </c>
      <c r="Z38" s="105" t="s">
        <v>160</v>
      </c>
      <c r="AA38" s="105" t="s">
        <v>160</v>
      </c>
      <c r="AB38" s="105" t="s">
        <v>160</v>
      </c>
      <c r="AC38" s="105" t="s">
        <v>160</v>
      </c>
      <c r="AD38" s="105" t="s">
        <v>160</v>
      </c>
      <c r="AE38" s="105" t="s">
        <v>160</v>
      </c>
      <c r="AF38" s="106" t="s">
        <v>160</v>
      </c>
    </row>
    <row r="39" spans="1:81" x14ac:dyDescent="0.35">
      <c r="A39" s="395" t="s">
        <v>171</v>
      </c>
      <c r="B39" s="100" t="str">
        <f>$A$39</f>
        <v>ADM-EFECTIVO</v>
      </c>
      <c r="C39" s="100" t="str">
        <f t="shared" si="1"/>
        <v>ADM-EFECTIVORediseño de casos de prueba</v>
      </c>
      <c r="D39" s="398" t="s">
        <v>20</v>
      </c>
      <c r="E39" s="398"/>
      <c r="F39" s="101">
        <v>0.2</v>
      </c>
      <c r="G39" s="101">
        <v>0.16666666666666666</v>
      </c>
      <c r="H39" s="101">
        <v>0.13333333333333333</v>
      </c>
      <c r="I39" s="101">
        <v>0.2</v>
      </c>
      <c r="J39" s="101">
        <v>0.16666666666666666</v>
      </c>
      <c r="K39" s="101">
        <v>0.13333333333333333</v>
      </c>
      <c r="L39" s="101">
        <v>0.2</v>
      </c>
      <c r="M39" s="101">
        <v>0.16666666666666666</v>
      </c>
      <c r="N39" s="101">
        <v>0.13333333333333333</v>
      </c>
      <c r="O39" s="101">
        <v>0.2</v>
      </c>
      <c r="P39" s="101">
        <v>0.16666666666666666</v>
      </c>
      <c r="Q39" s="101">
        <v>0.13333333333333333</v>
      </c>
      <c r="R39" s="101">
        <v>0.2</v>
      </c>
      <c r="S39" s="101">
        <v>0.16666666666666666</v>
      </c>
      <c r="T39" s="101">
        <v>0.13333333333333333</v>
      </c>
      <c r="U39" s="101">
        <v>0.70666666666666667</v>
      </c>
      <c r="V39" s="101">
        <v>0.59499999999999997</v>
      </c>
      <c r="W39" s="101">
        <v>0.42666666666666669</v>
      </c>
      <c r="X39" s="101">
        <v>0.29428571428571432</v>
      </c>
      <c r="Y39" s="101">
        <v>0.22285714285714286</v>
      </c>
      <c r="Z39" s="101">
        <v>0.1542857142857143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2">
        <v>0</v>
      </c>
    </row>
    <row r="40" spans="1:81" x14ac:dyDescent="0.35">
      <c r="A40" s="396"/>
      <c r="B40" s="75" t="str">
        <f t="shared" ref="B40:B42" si="9">$A$39</f>
        <v>ADM-EFECTIVO</v>
      </c>
      <c r="C40" s="75" t="str">
        <f t="shared" si="1"/>
        <v>ADM-EFECTIVODiseñar nuevos casos de prueba</v>
      </c>
      <c r="D40" s="399" t="s">
        <v>21</v>
      </c>
      <c r="E40" s="399"/>
      <c r="F40" s="73">
        <v>0.26833333333333331</v>
      </c>
      <c r="G40" s="73">
        <v>0.18299999999999997</v>
      </c>
      <c r="H40" s="73">
        <v>0.10516666666666667</v>
      </c>
      <c r="I40" s="73">
        <v>0.26833333333333331</v>
      </c>
      <c r="J40" s="73">
        <v>0.18299999999999997</v>
      </c>
      <c r="K40" s="73">
        <v>0.10516666666666667</v>
      </c>
      <c r="L40" s="73">
        <v>0.26833333333333331</v>
      </c>
      <c r="M40" s="73">
        <v>0.18299999999999997</v>
      </c>
      <c r="N40" s="73">
        <v>0.10516666666666667</v>
      </c>
      <c r="O40" s="73">
        <v>0.26833333333333331</v>
      </c>
      <c r="P40" s="73">
        <v>0.18299999999999997</v>
      </c>
      <c r="Q40" s="73">
        <v>0.10516666666666667</v>
      </c>
      <c r="R40" s="73">
        <v>0.26833333333333331</v>
      </c>
      <c r="S40" s="73">
        <v>0.18299999999999997</v>
      </c>
      <c r="T40" s="73">
        <v>0.10516666666666667</v>
      </c>
      <c r="U40" s="73">
        <v>0.70666666666666667</v>
      </c>
      <c r="V40" s="73">
        <v>0.59499999999999997</v>
      </c>
      <c r="W40" s="73">
        <v>0.45999999999999996</v>
      </c>
      <c r="X40" s="73">
        <v>0.29428571428571432</v>
      </c>
      <c r="Y40" s="73">
        <v>0.22285714285714286</v>
      </c>
      <c r="Z40" s="73">
        <v>0.1542857142857143</v>
      </c>
      <c r="AA40" s="73">
        <v>0</v>
      </c>
      <c r="AB40" s="73">
        <v>0</v>
      </c>
      <c r="AC40" s="73">
        <v>0</v>
      </c>
      <c r="AD40" s="73">
        <v>0</v>
      </c>
      <c r="AE40" s="73">
        <v>0</v>
      </c>
      <c r="AF40" s="103">
        <v>0</v>
      </c>
    </row>
    <row r="41" spans="1:81" x14ac:dyDescent="0.35">
      <c r="A41" s="396"/>
      <c r="B41" s="75" t="str">
        <f t="shared" si="9"/>
        <v>ADM-EFECTIVO</v>
      </c>
      <c r="C41" s="75" t="str">
        <f t="shared" si="1"/>
        <v>ADM-EFECTIVOEjecución Casos de Prueba</v>
      </c>
      <c r="D41" s="400" t="s">
        <v>52</v>
      </c>
      <c r="E41" s="400"/>
      <c r="F41" s="73">
        <v>0.505</v>
      </c>
      <c r="G41" s="73">
        <v>0.37333333333333335</v>
      </c>
      <c r="H41" s="73">
        <v>0.26166666666666666</v>
      </c>
      <c r="I41" s="73">
        <v>1.9583333333333333</v>
      </c>
      <c r="J41" s="73">
        <v>0.71666666666666667</v>
      </c>
      <c r="K41" s="73">
        <v>0.55500000000000005</v>
      </c>
      <c r="L41" s="73">
        <v>0.505</v>
      </c>
      <c r="M41" s="73">
        <v>0.37333333333333335</v>
      </c>
      <c r="N41" s="73">
        <v>0.26166666666666666</v>
      </c>
      <c r="O41" s="73">
        <v>0.65166666666666673</v>
      </c>
      <c r="P41" s="73">
        <v>0.42666666666666669</v>
      </c>
      <c r="Q41" s="73">
        <v>0.34333333333333332</v>
      </c>
      <c r="R41" s="73">
        <v>0.34333333333333332</v>
      </c>
      <c r="S41" s="73">
        <v>0.26266666666666666</v>
      </c>
      <c r="T41" s="73">
        <v>0.18016666666666667</v>
      </c>
      <c r="U41" s="73">
        <v>1.9583333333333333</v>
      </c>
      <c r="V41" s="73">
        <v>0.71666666666666667</v>
      </c>
      <c r="W41" s="73">
        <v>0.55500000000000005</v>
      </c>
      <c r="X41" s="73">
        <v>5.4285714285714288</v>
      </c>
      <c r="Y41" s="73" t="s">
        <v>173</v>
      </c>
      <c r="Z41" s="73" t="s">
        <v>174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103">
        <v>0</v>
      </c>
    </row>
    <row r="42" spans="1:81" ht="15" thickBot="1" x14ac:dyDescent="0.4">
      <c r="A42" s="397"/>
      <c r="B42" s="104" t="str">
        <f t="shared" si="9"/>
        <v>ADM-EFECTIVO</v>
      </c>
      <c r="C42" s="104" t="str">
        <f t="shared" si="1"/>
        <v>ADM-EFECTIVOPruebas de Reverso</v>
      </c>
      <c r="D42" s="401" t="s">
        <v>161</v>
      </c>
      <c r="E42" s="401"/>
      <c r="F42" s="73">
        <v>4</v>
      </c>
      <c r="G42" s="73">
        <v>2</v>
      </c>
      <c r="H42" s="73">
        <v>1</v>
      </c>
      <c r="I42" s="105" t="s">
        <v>160</v>
      </c>
      <c r="J42" s="105" t="s">
        <v>160</v>
      </c>
      <c r="K42" s="105" t="s">
        <v>160</v>
      </c>
      <c r="L42" s="105" t="s">
        <v>160</v>
      </c>
      <c r="M42" s="105" t="s">
        <v>160</v>
      </c>
      <c r="N42" s="105" t="s">
        <v>160</v>
      </c>
      <c r="O42" s="105" t="s">
        <v>160</v>
      </c>
      <c r="P42" s="105" t="s">
        <v>160</v>
      </c>
      <c r="Q42" s="105" t="s">
        <v>160</v>
      </c>
      <c r="R42" s="105" t="s">
        <v>160</v>
      </c>
      <c r="S42" s="105" t="s">
        <v>160</v>
      </c>
      <c r="T42" s="105" t="s">
        <v>160</v>
      </c>
      <c r="U42" s="105" t="s">
        <v>160</v>
      </c>
      <c r="V42" s="105" t="s">
        <v>160</v>
      </c>
      <c r="W42" s="105" t="s">
        <v>160</v>
      </c>
      <c r="X42" s="105" t="s">
        <v>160</v>
      </c>
      <c r="Y42" s="105" t="s">
        <v>160</v>
      </c>
      <c r="Z42" s="105" t="s">
        <v>160</v>
      </c>
      <c r="AA42" s="105" t="s">
        <v>160</v>
      </c>
      <c r="AB42" s="105" t="s">
        <v>160</v>
      </c>
      <c r="AC42" s="105" t="s">
        <v>160</v>
      </c>
      <c r="AD42" s="105" t="s">
        <v>160</v>
      </c>
      <c r="AE42" s="105" t="s">
        <v>160</v>
      </c>
      <c r="AF42" s="106" t="s">
        <v>160</v>
      </c>
    </row>
    <row r="43" spans="1:81" s="74" customFormat="1" x14ac:dyDescent="0.35">
      <c r="A43" s="395" t="s">
        <v>93</v>
      </c>
      <c r="B43" s="100" t="str">
        <f>$A$43</f>
        <v>CAJEROS</v>
      </c>
      <c r="C43" s="100" t="str">
        <f t="shared" si="1"/>
        <v>CAJEROSRediseño de casos de prueba</v>
      </c>
      <c r="D43" s="398" t="s">
        <v>20</v>
      </c>
      <c r="E43" s="398"/>
      <c r="F43" s="101">
        <v>0.5</v>
      </c>
      <c r="G43" s="101">
        <v>0.4</v>
      </c>
      <c r="H43" s="101">
        <v>0.3</v>
      </c>
      <c r="I43" s="101">
        <v>0.5</v>
      </c>
      <c r="J43" s="101">
        <v>0.4</v>
      </c>
      <c r="K43" s="101">
        <v>0.3</v>
      </c>
      <c r="L43" s="101">
        <v>0.5</v>
      </c>
      <c r="M43" s="101">
        <v>0.4</v>
      </c>
      <c r="N43" s="101">
        <v>0.3</v>
      </c>
      <c r="O43" s="101">
        <v>0</v>
      </c>
      <c r="P43" s="101">
        <v>0</v>
      </c>
      <c r="Q43" s="101">
        <v>0</v>
      </c>
      <c r="R43" s="101">
        <v>0.5</v>
      </c>
      <c r="S43" s="101">
        <v>0.4</v>
      </c>
      <c r="T43" s="101">
        <v>0.3</v>
      </c>
      <c r="U43" s="101">
        <v>0.5</v>
      </c>
      <c r="V43" s="101">
        <v>0.4</v>
      </c>
      <c r="W43" s="101">
        <v>0.3</v>
      </c>
      <c r="X43" s="101">
        <v>0.25</v>
      </c>
      <c r="Y43" s="101">
        <v>0.1</v>
      </c>
      <c r="Z43" s="101">
        <v>0.05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2">
        <v>0</v>
      </c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</row>
    <row r="44" spans="1:81" s="74" customFormat="1" x14ac:dyDescent="0.35">
      <c r="A44" s="396"/>
      <c r="B44" s="75" t="str">
        <f t="shared" ref="B44:B46" si="10">$A$43</f>
        <v>CAJEROS</v>
      </c>
      <c r="C44" s="75" t="str">
        <f t="shared" si="1"/>
        <v>CAJEROSDiseñar nuevos casos de prueba</v>
      </c>
      <c r="D44" s="399" t="s">
        <v>21</v>
      </c>
      <c r="E44" s="399"/>
      <c r="F44" s="73">
        <v>0.8</v>
      </c>
      <c r="G44" s="73">
        <v>0.6</v>
      </c>
      <c r="H44" s="73">
        <v>0.5</v>
      </c>
      <c r="I44" s="73">
        <v>0.8</v>
      </c>
      <c r="J44" s="73">
        <v>0.6</v>
      </c>
      <c r="K44" s="73">
        <v>0.5</v>
      </c>
      <c r="L44" s="73">
        <v>0.8</v>
      </c>
      <c r="M44" s="73">
        <v>0.6</v>
      </c>
      <c r="N44" s="73">
        <v>0.5</v>
      </c>
      <c r="O44" s="73">
        <v>0</v>
      </c>
      <c r="P44" s="73">
        <v>0</v>
      </c>
      <c r="Q44" s="73">
        <v>0</v>
      </c>
      <c r="R44" s="73">
        <v>0.8</v>
      </c>
      <c r="S44" s="73">
        <v>0.6</v>
      </c>
      <c r="T44" s="73">
        <v>0.5</v>
      </c>
      <c r="U44" s="73">
        <v>0.8</v>
      </c>
      <c r="V44" s="73">
        <v>0.6</v>
      </c>
      <c r="W44" s="73">
        <v>0.5</v>
      </c>
      <c r="X44" s="73">
        <v>0.35</v>
      </c>
      <c r="Y44" s="73">
        <v>0.25</v>
      </c>
      <c r="Z44" s="73">
        <v>0.15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103">
        <v>0</v>
      </c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</row>
    <row r="45" spans="1:81" s="74" customFormat="1" x14ac:dyDescent="0.35">
      <c r="A45" s="396"/>
      <c r="B45" s="75" t="str">
        <f t="shared" si="10"/>
        <v>CAJEROS</v>
      </c>
      <c r="C45" s="75" t="str">
        <f t="shared" si="1"/>
        <v>CAJEROSEjecución Casos de Prueba</v>
      </c>
      <c r="D45" s="400" t="s">
        <v>52</v>
      </c>
      <c r="E45" s="400"/>
      <c r="F45" s="73">
        <v>1</v>
      </c>
      <c r="G45" s="73">
        <v>0.8</v>
      </c>
      <c r="H45" s="73">
        <v>0.7</v>
      </c>
      <c r="I45" s="73">
        <v>1.2</v>
      </c>
      <c r="J45" s="73">
        <v>1</v>
      </c>
      <c r="K45" s="73">
        <v>0.5</v>
      </c>
      <c r="L45" s="73">
        <v>0.5</v>
      </c>
      <c r="M45" s="73">
        <v>0.4</v>
      </c>
      <c r="N45" s="73">
        <v>0.35</v>
      </c>
      <c r="O45" s="73">
        <v>0</v>
      </c>
      <c r="P45" s="73">
        <v>0</v>
      </c>
      <c r="Q45" s="73">
        <v>0</v>
      </c>
      <c r="R45" s="73">
        <v>1</v>
      </c>
      <c r="S45" s="73">
        <v>0.7</v>
      </c>
      <c r="T45" s="73">
        <v>0.5</v>
      </c>
      <c r="U45" s="73">
        <v>0.52500000000000002</v>
      </c>
      <c r="V45" s="73">
        <v>0.315</v>
      </c>
      <c r="W45" s="73">
        <v>0.21000000000000005</v>
      </c>
      <c r="X45" s="73">
        <v>4.5</v>
      </c>
      <c r="Y45" s="73">
        <v>4</v>
      </c>
      <c r="Z45" s="73">
        <v>3.5</v>
      </c>
      <c r="AA45" s="73">
        <v>0</v>
      </c>
      <c r="AB45" s="73">
        <v>0</v>
      </c>
      <c r="AC45" s="73">
        <v>0</v>
      </c>
      <c r="AD45" s="73">
        <v>0</v>
      </c>
      <c r="AE45" s="73">
        <v>0</v>
      </c>
      <c r="AF45" s="103">
        <v>0</v>
      </c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</row>
    <row r="46" spans="1:81" ht="15" thickBot="1" x14ac:dyDescent="0.4">
      <c r="A46" s="397"/>
      <c r="B46" s="104" t="str">
        <f t="shared" si="10"/>
        <v>CAJEROS</v>
      </c>
      <c r="C46" s="104" t="str">
        <f t="shared" si="1"/>
        <v>CAJEROSPruebas de Reverso</v>
      </c>
      <c r="D46" s="401" t="s">
        <v>161</v>
      </c>
      <c r="E46" s="401"/>
      <c r="F46" s="73">
        <v>8.5</v>
      </c>
      <c r="G46" s="73">
        <v>4</v>
      </c>
      <c r="H46" s="73">
        <v>2.5</v>
      </c>
      <c r="I46" s="105" t="s">
        <v>160</v>
      </c>
      <c r="J46" s="105" t="s">
        <v>160</v>
      </c>
      <c r="K46" s="105" t="s">
        <v>160</v>
      </c>
      <c r="L46" s="105" t="s">
        <v>160</v>
      </c>
      <c r="M46" s="105" t="s">
        <v>160</v>
      </c>
      <c r="N46" s="105" t="s">
        <v>160</v>
      </c>
      <c r="O46" s="105" t="s">
        <v>160</v>
      </c>
      <c r="P46" s="105" t="s">
        <v>160</v>
      </c>
      <c r="Q46" s="105" t="s">
        <v>160</v>
      </c>
      <c r="R46" s="105" t="s">
        <v>160</v>
      </c>
      <c r="S46" s="105" t="s">
        <v>160</v>
      </c>
      <c r="T46" s="105" t="s">
        <v>160</v>
      </c>
      <c r="U46" s="105" t="s">
        <v>160</v>
      </c>
      <c r="V46" s="105" t="s">
        <v>160</v>
      </c>
      <c r="W46" s="105" t="s">
        <v>160</v>
      </c>
      <c r="X46" s="105" t="s">
        <v>160</v>
      </c>
      <c r="Y46" s="105" t="s">
        <v>160</v>
      </c>
      <c r="Z46" s="105" t="s">
        <v>160</v>
      </c>
      <c r="AA46" s="105" t="s">
        <v>160</v>
      </c>
      <c r="AB46" s="105" t="s">
        <v>160</v>
      </c>
      <c r="AC46" s="105" t="s">
        <v>160</v>
      </c>
      <c r="AD46" s="105" t="s">
        <v>160</v>
      </c>
      <c r="AE46" s="105" t="s">
        <v>160</v>
      </c>
      <c r="AF46" s="106" t="s">
        <v>160</v>
      </c>
    </row>
    <row r="47" spans="1:81" x14ac:dyDescent="0.35">
      <c r="A47" s="395" t="s">
        <v>95</v>
      </c>
      <c r="B47" s="100" t="str">
        <f>$A$47</f>
        <v>INTERNET</v>
      </c>
      <c r="C47" s="100" t="str">
        <f t="shared" si="1"/>
        <v>INTERNETRediseño de casos de prueba</v>
      </c>
      <c r="D47" s="398" t="s">
        <v>20</v>
      </c>
      <c r="E47" s="398"/>
      <c r="F47" s="101">
        <v>0.2</v>
      </c>
      <c r="G47" s="101">
        <v>0.16666666666666666</v>
      </c>
      <c r="H47" s="101">
        <v>0.13333333333333333</v>
      </c>
      <c r="I47" s="101">
        <v>0.2</v>
      </c>
      <c r="J47" s="101">
        <v>0.16666666666666666</v>
      </c>
      <c r="K47" s="101">
        <v>0.13333333333333333</v>
      </c>
      <c r="L47" s="101">
        <v>0.2</v>
      </c>
      <c r="M47" s="101">
        <v>0.16666666666666666</v>
      </c>
      <c r="N47" s="101">
        <v>0.13333333333333333</v>
      </c>
      <c r="O47" s="101">
        <v>0</v>
      </c>
      <c r="P47" s="101">
        <v>0</v>
      </c>
      <c r="Q47" s="101">
        <v>0</v>
      </c>
      <c r="R47" s="101">
        <v>0.32</v>
      </c>
      <c r="S47" s="101">
        <v>0.26666666666666666</v>
      </c>
      <c r="T47" s="101">
        <v>0.21333333333333337</v>
      </c>
      <c r="U47" s="101">
        <v>0.2</v>
      </c>
      <c r="V47" s="101">
        <v>0.16666666666666666</v>
      </c>
      <c r="W47" s="101">
        <v>0.13333333333333333</v>
      </c>
      <c r="X47" s="101">
        <v>0</v>
      </c>
      <c r="Y47" s="101">
        <v>0</v>
      </c>
      <c r="Z47" s="101">
        <v>0</v>
      </c>
      <c r="AA47" s="101">
        <v>0.2</v>
      </c>
      <c r="AB47" s="101">
        <v>0.16666666666666666</v>
      </c>
      <c r="AC47" s="101">
        <v>0.13333333333333333</v>
      </c>
      <c r="AD47" s="101">
        <v>0</v>
      </c>
      <c r="AE47" s="101">
        <v>0</v>
      </c>
      <c r="AF47" s="102">
        <v>0</v>
      </c>
    </row>
    <row r="48" spans="1:81" x14ac:dyDescent="0.35">
      <c r="A48" s="396"/>
      <c r="B48" s="75" t="str">
        <f t="shared" ref="B48:B50" si="11">$A$47</f>
        <v>INTERNET</v>
      </c>
      <c r="C48" s="75" t="str">
        <f t="shared" si="1"/>
        <v>INTERNETDiseñar nuevos casos de prueba</v>
      </c>
      <c r="D48" s="399" t="s">
        <v>21</v>
      </c>
      <c r="E48" s="399"/>
      <c r="F48" s="73">
        <v>0.2</v>
      </c>
      <c r="G48" s="73">
        <v>0.16666666666666666</v>
      </c>
      <c r="H48" s="73">
        <v>0.13333333333333333</v>
      </c>
      <c r="I48" s="73">
        <v>0.2</v>
      </c>
      <c r="J48" s="73">
        <v>0.16666666666666666</v>
      </c>
      <c r="K48" s="73">
        <v>0.13333333333333333</v>
      </c>
      <c r="L48" s="73">
        <v>0.2</v>
      </c>
      <c r="M48" s="73">
        <v>0.16666666666666666</v>
      </c>
      <c r="N48" s="73">
        <v>0.13333333333333333</v>
      </c>
      <c r="O48" s="73">
        <v>0</v>
      </c>
      <c r="P48" s="73">
        <v>0</v>
      </c>
      <c r="Q48" s="73">
        <v>0</v>
      </c>
      <c r="R48" s="73">
        <v>0.53333333333333333</v>
      </c>
      <c r="S48" s="73">
        <v>0.42666666666666675</v>
      </c>
      <c r="T48" s="73">
        <v>0.32</v>
      </c>
      <c r="U48" s="73">
        <v>0.2</v>
      </c>
      <c r="V48" s="73">
        <v>0.16666666666666666</v>
      </c>
      <c r="W48" s="73">
        <v>0.13333333333333333</v>
      </c>
      <c r="X48" s="73">
        <v>0</v>
      </c>
      <c r="Y48" s="73">
        <v>0</v>
      </c>
      <c r="Z48" s="73">
        <v>0</v>
      </c>
      <c r="AA48" s="73">
        <v>0.2</v>
      </c>
      <c r="AB48" s="73">
        <v>0.16666666666666666</v>
      </c>
      <c r="AC48" s="73">
        <v>0.13333333333333333</v>
      </c>
      <c r="AD48" s="73">
        <v>0</v>
      </c>
      <c r="AE48" s="73">
        <v>0</v>
      </c>
      <c r="AF48" s="103">
        <v>0</v>
      </c>
    </row>
    <row r="49" spans="1:32" x14ac:dyDescent="0.35">
      <c r="A49" s="396"/>
      <c r="B49" s="75" t="str">
        <f t="shared" si="11"/>
        <v>INTERNET</v>
      </c>
      <c r="C49" s="75" t="str">
        <f t="shared" si="1"/>
        <v>INTERNETEjecución Casos de Prueba</v>
      </c>
      <c r="D49" s="400" t="s">
        <v>52</v>
      </c>
      <c r="E49" s="400"/>
      <c r="F49" s="73">
        <v>0.33</v>
      </c>
      <c r="G49" s="73">
        <v>0.25</v>
      </c>
      <c r="H49" s="73">
        <v>0.17</v>
      </c>
      <c r="I49" s="73">
        <v>0.5</v>
      </c>
      <c r="J49" s="73">
        <v>0.33</v>
      </c>
      <c r="K49" s="73">
        <v>0.17</v>
      </c>
      <c r="L49" s="73">
        <v>0.33</v>
      </c>
      <c r="M49" s="73">
        <v>0.25</v>
      </c>
      <c r="N49" s="73">
        <v>0.16</v>
      </c>
      <c r="O49" s="73">
        <v>0</v>
      </c>
      <c r="P49" s="73">
        <v>0</v>
      </c>
      <c r="Q49" s="73">
        <v>0</v>
      </c>
      <c r="R49" s="73">
        <v>1.0666666666666667</v>
      </c>
      <c r="S49" s="73">
        <v>0.8533333333333335</v>
      </c>
      <c r="T49" s="73">
        <v>0.53333333333333333</v>
      </c>
      <c r="U49" s="73">
        <v>0.33</v>
      </c>
      <c r="V49" s="73">
        <v>0.25</v>
      </c>
      <c r="W49" s="73">
        <v>0.17</v>
      </c>
      <c r="X49" s="73">
        <v>0</v>
      </c>
      <c r="Y49" s="73">
        <v>0</v>
      </c>
      <c r="Z49" s="73">
        <v>0</v>
      </c>
      <c r="AA49" s="73">
        <v>0.34</v>
      </c>
      <c r="AB49" s="73">
        <v>0.25</v>
      </c>
      <c r="AC49" s="73">
        <v>0.17</v>
      </c>
      <c r="AD49" s="73">
        <v>0</v>
      </c>
      <c r="AE49" s="73">
        <v>0</v>
      </c>
      <c r="AF49" s="103">
        <v>0</v>
      </c>
    </row>
    <row r="50" spans="1:32" ht="15" thickBot="1" x14ac:dyDescent="0.4">
      <c r="A50" s="397"/>
      <c r="B50" s="104" t="str">
        <f t="shared" si="11"/>
        <v>INTERNET</v>
      </c>
      <c r="C50" s="104" t="str">
        <f t="shared" si="1"/>
        <v>INTERNETPruebas de Reverso</v>
      </c>
      <c r="D50" s="401" t="s">
        <v>161</v>
      </c>
      <c r="E50" s="401"/>
      <c r="F50" s="73">
        <v>9</v>
      </c>
      <c r="G50" s="73">
        <v>5</v>
      </c>
      <c r="H50" s="73">
        <v>3</v>
      </c>
      <c r="I50" s="105" t="s">
        <v>160</v>
      </c>
      <c r="J50" s="105" t="s">
        <v>160</v>
      </c>
      <c r="K50" s="105" t="s">
        <v>160</v>
      </c>
      <c r="L50" s="105" t="s">
        <v>160</v>
      </c>
      <c r="M50" s="105" t="s">
        <v>160</v>
      </c>
      <c r="N50" s="105" t="s">
        <v>160</v>
      </c>
      <c r="O50" s="105" t="s">
        <v>160</v>
      </c>
      <c r="P50" s="105" t="s">
        <v>160</v>
      </c>
      <c r="Q50" s="105" t="s">
        <v>160</v>
      </c>
      <c r="R50" s="105" t="s">
        <v>160</v>
      </c>
      <c r="S50" s="105" t="s">
        <v>160</v>
      </c>
      <c r="T50" s="105" t="s">
        <v>160</v>
      </c>
      <c r="U50" s="105" t="s">
        <v>160</v>
      </c>
      <c r="V50" s="105" t="s">
        <v>160</v>
      </c>
      <c r="W50" s="105" t="s">
        <v>160</v>
      </c>
      <c r="X50" s="105" t="s">
        <v>160</v>
      </c>
      <c r="Y50" s="105" t="s">
        <v>160</v>
      </c>
      <c r="Z50" s="105" t="s">
        <v>160</v>
      </c>
      <c r="AA50" s="105" t="s">
        <v>160</v>
      </c>
      <c r="AB50" s="105" t="s">
        <v>160</v>
      </c>
      <c r="AC50" s="105" t="s">
        <v>160</v>
      </c>
      <c r="AD50" s="105" t="s">
        <v>160</v>
      </c>
      <c r="AE50" s="105" t="s">
        <v>160</v>
      </c>
      <c r="AF50" s="106" t="s">
        <v>160</v>
      </c>
    </row>
    <row r="51" spans="1:32" x14ac:dyDescent="0.35">
      <c r="A51" s="395" t="s">
        <v>96</v>
      </c>
      <c r="B51" s="100" t="str">
        <f>$A$51</f>
        <v>PORTALES</v>
      </c>
      <c r="C51" s="100" t="str">
        <f t="shared" si="1"/>
        <v>PORTALESRediseño de casos de prueba</v>
      </c>
      <c r="D51" s="398" t="s">
        <v>20</v>
      </c>
      <c r="E51" s="398"/>
      <c r="F51" s="101">
        <v>0.2</v>
      </c>
      <c r="G51" s="101">
        <v>0.16666666666666666</v>
      </c>
      <c r="H51" s="101">
        <v>0.13333333333333333</v>
      </c>
      <c r="I51" s="101">
        <v>0.2</v>
      </c>
      <c r="J51" s="101">
        <v>0.16666666666666666</v>
      </c>
      <c r="K51" s="101">
        <v>0.13333333333333333</v>
      </c>
      <c r="L51" s="101">
        <v>0.2</v>
      </c>
      <c r="M51" s="101">
        <v>0.16666666666666666</v>
      </c>
      <c r="N51" s="101">
        <v>0.13333333333333333</v>
      </c>
      <c r="O51" s="101">
        <v>0</v>
      </c>
      <c r="P51" s="101">
        <v>0</v>
      </c>
      <c r="Q51" s="101">
        <v>0</v>
      </c>
      <c r="R51" s="101">
        <v>0.315</v>
      </c>
      <c r="S51" s="101">
        <v>0.21000000000000005</v>
      </c>
      <c r="T51" s="101">
        <v>0.10500000000000002</v>
      </c>
      <c r="U51" s="101">
        <v>0.2</v>
      </c>
      <c r="V51" s="101">
        <v>0.16666666666666666</v>
      </c>
      <c r="W51" s="101">
        <v>0.13333333333333333</v>
      </c>
      <c r="X51" s="101">
        <v>0</v>
      </c>
      <c r="Y51" s="101">
        <v>0</v>
      </c>
      <c r="Z51" s="101">
        <v>0</v>
      </c>
      <c r="AA51" s="101">
        <v>0.2</v>
      </c>
      <c r="AB51" s="101">
        <v>0.16666666666666666</v>
      </c>
      <c r="AC51" s="101">
        <v>0.13333333333333333</v>
      </c>
      <c r="AD51" s="101">
        <v>0</v>
      </c>
      <c r="AE51" s="101">
        <v>0</v>
      </c>
      <c r="AF51" s="102">
        <v>0</v>
      </c>
    </row>
    <row r="52" spans="1:32" x14ac:dyDescent="0.35">
      <c r="A52" s="396"/>
      <c r="B52" s="75" t="str">
        <f t="shared" ref="B52:B54" si="12">$A$51</f>
        <v>PORTALES</v>
      </c>
      <c r="C52" s="75" t="str">
        <f t="shared" si="1"/>
        <v>PORTALESDiseñar nuevos casos de prueba</v>
      </c>
      <c r="D52" s="399" t="s">
        <v>21</v>
      </c>
      <c r="E52" s="399"/>
      <c r="F52" s="73">
        <v>0.2</v>
      </c>
      <c r="G52" s="73">
        <v>0.16666666666666666</v>
      </c>
      <c r="H52" s="73">
        <v>0.13333333333333333</v>
      </c>
      <c r="I52" s="73">
        <v>0.2</v>
      </c>
      <c r="J52" s="73">
        <v>0.16666666666666666</v>
      </c>
      <c r="K52" s="73">
        <v>0.13333333333333333</v>
      </c>
      <c r="L52" s="73">
        <v>0.2</v>
      </c>
      <c r="M52" s="73">
        <v>0.16666666666666666</v>
      </c>
      <c r="N52" s="73">
        <v>0.13333333333333333</v>
      </c>
      <c r="O52" s="73">
        <v>0</v>
      </c>
      <c r="P52" s="73">
        <v>0</v>
      </c>
      <c r="Q52" s="73">
        <v>0</v>
      </c>
      <c r="R52" s="73">
        <v>0.73499999999999999</v>
      </c>
      <c r="S52" s="73">
        <v>0.52500000000000002</v>
      </c>
      <c r="T52" s="73">
        <v>0.315</v>
      </c>
      <c r="U52" s="73">
        <v>0.2</v>
      </c>
      <c r="V52" s="73">
        <v>0.16666666666666666</v>
      </c>
      <c r="W52" s="73">
        <v>0.13333333333333333</v>
      </c>
      <c r="X52" s="73">
        <v>0</v>
      </c>
      <c r="Y52" s="73">
        <v>0</v>
      </c>
      <c r="Z52" s="73">
        <v>0</v>
      </c>
      <c r="AA52" s="73">
        <v>0.2</v>
      </c>
      <c r="AB52" s="73">
        <v>0.16666666666666666</v>
      </c>
      <c r="AC52" s="73">
        <v>0.13333333333333333</v>
      </c>
      <c r="AD52" s="73">
        <v>0</v>
      </c>
      <c r="AE52" s="73">
        <v>0</v>
      </c>
      <c r="AF52" s="103">
        <v>0</v>
      </c>
    </row>
    <row r="53" spans="1:32" x14ac:dyDescent="0.35">
      <c r="A53" s="396"/>
      <c r="B53" s="75" t="str">
        <f t="shared" si="12"/>
        <v>PORTALES</v>
      </c>
      <c r="C53" s="75" t="str">
        <f t="shared" si="1"/>
        <v>PORTALESEjecución Casos de Prueba</v>
      </c>
      <c r="D53" s="400" t="s">
        <v>52</v>
      </c>
      <c r="E53" s="400"/>
      <c r="F53" s="73">
        <v>0.25</v>
      </c>
      <c r="G53" s="73">
        <v>0.16666666666666666</v>
      </c>
      <c r="H53" s="73">
        <v>0.1</v>
      </c>
      <c r="I53" s="73">
        <v>0.33</v>
      </c>
      <c r="J53" s="73">
        <v>0.25</v>
      </c>
      <c r="K53" s="73">
        <v>0.16666666666666666</v>
      </c>
      <c r="L53" s="73">
        <v>0.25</v>
      </c>
      <c r="M53" s="73">
        <v>0.16666666666666666</v>
      </c>
      <c r="N53" s="73">
        <v>0.1</v>
      </c>
      <c r="O53" s="73">
        <v>0</v>
      </c>
      <c r="P53" s="73">
        <v>0</v>
      </c>
      <c r="Q53" s="73">
        <v>0</v>
      </c>
      <c r="R53" s="73">
        <v>0.52500000000000002</v>
      </c>
      <c r="S53" s="73">
        <v>0.315</v>
      </c>
      <c r="T53" s="73">
        <v>0.21000000000000005</v>
      </c>
      <c r="U53" s="73">
        <v>0.33</v>
      </c>
      <c r="V53" s="73">
        <v>0.25</v>
      </c>
      <c r="W53" s="73">
        <v>0.16666666666666666</v>
      </c>
      <c r="X53" s="73">
        <v>0</v>
      </c>
      <c r="Y53" s="73">
        <v>0</v>
      </c>
      <c r="Z53" s="73">
        <v>0</v>
      </c>
      <c r="AA53" s="73">
        <v>0.34</v>
      </c>
      <c r="AB53" s="73">
        <v>0.25</v>
      </c>
      <c r="AC53" s="73">
        <v>0.17</v>
      </c>
      <c r="AD53" s="73">
        <v>0</v>
      </c>
      <c r="AE53" s="73">
        <v>0</v>
      </c>
      <c r="AF53" s="103">
        <v>0</v>
      </c>
    </row>
    <row r="54" spans="1:32" ht="15" thickBot="1" x14ac:dyDescent="0.4">
      <c r="A54" s="397"/>
      <c r="B54" s="104" t="str">
        <f t="shared" si="12"/>
        <v>PORTALES</v>
      </c>
      <c r="C54" s="104" t="str">
        <f t="shared" si="1"/>
        <v>PORTALESPruebas de Reverso</v>
      </c>
      <c r="D54" s="401" t="s">
        <v>161</v>
      </c>
      <c r="E54" s="401"/>
      <c r="F54" s="73">
        <v>9</v>
      </c>
      <c r="G54" s="73">
        <v>5</v>
      </c>
      <c r="H54" s="73">
        <v>3</v>
      </c>
      <c r="I54" s="105" t="s">
        <v>160</v>
      </c>
      <c r="J54" s="105" t="s">
        <v>160</v>
      </c>
      <c r="K54" s="105" t="s">
        <v>160</v>
      </c>
      <c r="L54" s="105" t="s">
        <v>160</v>
      </c>
      <c r="M54" s="105" t="s">
        <v>160</v>
      </c>
      <c r="N54" s="105" t="s">
        <v>160</v>
      </c>
      <c r="O54" s="105" t="s">
        <v>160</v>
      </c>
      <c r="P54" s="105" t="s">
        <v>160</v>
      </c>
      <c r="Q54" s="105" t="s">
        <v>160</v>
      </c>
      <c r="R54" s="105" t="s">
        <v>160</v>
      </c>
      <c r="S54" s="105" t="s">
        <v>160</v>
      </c>
      <c r="T54" s="105" t="s">
        <v>160</v>
      </c>
      <c r="U54" s="105" t="s">
        <v>160</v>
      </c>
      <c r="V54" s="105" t="s">
        <v>160</v>
      </c>
      <c r="W54" s="105" t="s">
        <v>160</v>
      </c>
      <c r="X54" s="105" t="s">
        <v>160</v>
      </c>
      <c r="Y54" s="105" t="s">
        <v>160</v>
      </c>
      <c r="Z54" s="105" t="s">
        <v>160</v>
      </c>
      <c r="AA54" s="105" t="s">
        <v>160</v>
      </c>
      <c r="AB54" s="105" t="s">
        <v>160</v>
      </c>
      <c r="AC54" s="105" t="s">
        <v>160</v>
      </c>
      <c r="AD54" s="105" t="s">
        <v>160</v>
      </c>
      <c r="AE54" s="105" t="s">
        <v>160</v>
      </c>
      <c r="AF54" s="106" t="s">
        <v>160</v>
      </c>
    </row>
    <row r="55" spans="1:32" x14ac:dyDescent="0.35">
      <c r="A55" s="395" t="s">
        <v>135</v>
      </c>
      <c r="B55" s="100" t="str">
        <f>$A$55</f>
        <v>DIGIPASS</v>
      </c>
      <c r="C55" s="100" t="str">
        <f t="shared" si="1"/>
        <v>DIGIPASSRediseño de casos de prueba</v>
      </c>
      <c r="D55" s="398" t="s">
        <v>20</v>
      </c>
      <c r="E55" s="398"/>
      <c r="F55" s="101">
        <v>0.2</v>
      </c>
      <c r="G55" s="101">
        <v>0.16666666666666666</v>
      </c>
      <c r="H55" s="101">
        <v>0.13333333333333333</v>
      </c>
      <c r="I55" s="101">
        <v>0.2</v>
      </c>
      <c r="J55" s="101">
        <v>0.16666666666666666</v>
      </c>
      <c r="K55" s="101">
        <v>0.13333333333333333</v>
      </c>
      <c r="L55" s="101">
        <v>0.2</v>
      </c>
      <c r="M55" s="101">
        <v>0.16666666666666666</v>
      </c>
      <c r="N55" s="101">
        <v>0.13333333333333333</v>
      </c>
      <c r="O55" s="101">
        <v>0</v>
      </c>
      <c r="P55" s="101">
        <v>0</v>
      </c>
      <c r="Q55" s="101">
        <v>0</v>
      </c>
      <c r="R55" s="101">
        <v>0.19499999999999998</v>
      </c>
      <c r="S55" s="101">
        <v>9.3333333333333338E-2</v>
      </c>
      <c r="T55" s="101">
        <v>6.4999999999999988E-2</v>
      </c>
      <c r="U55" s="101">
        <v>0.2</v>
      </c>
      <c r="V55" s="101">
        <v>0.16666666666666666</v>
      </c>
      <c r="W55" s="101">
        <v>0.13333333333333333</v>
      </c>
      <c r="X55" s="101">
        <v>0</v>
      </c>
      <c r="Y55" s="101">
        <v>0</v>
      </c>
      <c r="Z55" s="101">
        <v>0</v>
      </c>
      <c r="AA55" s="101">
        <v>0.2</v>
      </c>
      <c r="AB55" s="101">
        <v>0.16666666666666666</v>
      </c>
      <c r="AC55" s="101">
        <v>0.13333333333333333</v>
      </c>
      <c r="AD55" s="101">
        <v>0</v>
      </c>
      <c r="AE55" s="101">
        <v>0</v>
      </c>
      <c r="AF55" s="102">
        <v>0</v>
      </c>
    </row>
    <row r="56" spans="1:32" x14ac:dyDescent="0.35">
      <c r="A56" s="396"/>
      <c r="B56" s="75" t="str">
        <f t="shared" ref="B56:B58" si="13">$A$55</f>
        <v>DIGIPASS</v>
      </c>
      <c r="C56" s="75" t="str">
        <f t="shared" si="1"/>
        <v>DIGIPASSDiseñar nuevos casos de prueba</v>
      </c>
      <c r="D56" s="399" t="s">
        <v>21</v>
      </c>
      <c r="E56" s="399"/>
      <c r="F56" s="73">
        <v>0.2</v>
      </c>
      <c r="G56" s="73">
        <v>0.16666666666666666</v>
      </c>
      <c r="H56" s="73">
        <v>0.13333333333333333</v>
      </c>
      <c r="I56" s="73">
        <v>0.2</v>
      </c>
      <c r="J56" s="73">
        <v>0.16666666666666666</v>
      </c>
      <c r="K56" s="73">
        <v>0.13333333333333333</v>
      </c>
      <c r="L56" s="73">
        <v>0.2</v>
      </c>
      <c r="M56" s="73">
        <v>0.16666666666666666</v>
      </c>
      <c r="N56" s="73">
        <v>0.13333333333333333</v>
      </c>
      <c r="O56" s="73">
        <v>0</v>
      </c>
      <c r="P56" s="73">
        <v>0</v>
      </c>
      <c r="Q56" s="73">
        <v>0</v>
      </c>
      <c r="R56" s="73">
        <v>0.19499999999999998</v>
      </c>
      <c r="S56" s="73">
        <v>9.3333333333333338E-2</v>
      </c>
      <c r="T56" s="73">
        <v>6.4999999999999988E-2</v>
      </c>
      <c r="U56" s="73">
        <v>0.2</v>
      </c>
      <c r="V56" s="73">
        <v>0.16666666666666666</v>
      </c>
      <c r="W56" s="73">
        <v>0.13333333333333333</v>
      </c>
      <c r="X56" s="73">
        <v>0</v>
      </c>
      <c r="Y56" s="73">
        <v>0</v>
      </c>
      <c r="Z56" s="73">
        <v>0</v>
      </c>
      <c r="AA56" s="73">
        <v>0.2</v>
      </c>
      <c r="AB56" s="73">
        <v>0.16666666666666666</v>
      </c>
      <c r="AC56" s="73">
        <v>0.13333333333333333</v>
      </c>
      <c r="AD56" s="73">
        <v>0</v>
      </c>
      <c r="AE56" s="73">
        <v>0</v>
      </c>
      <c r="AF56" s="103">
        <v>0</v>
      </c>
    </row>
    <row r="57" spans="1:32" x14ac:dyDescent="0.35">
      <c r="A57" s="396"/>
      <c r="B57" s="75" t="str">
        <f t="shared" si="13"/>
        <v>DIGIPASS</v>
      </c>
      <c r="C57" s="75" t="str">
        <f t="shared" si="1"/>
        <v>DIGIPASSEjecución Casos de Prueba</v>
      </c>
      <c r="D57" s="400" t="s">
        <v>52</v>
      </c>
      <c r="E57" s="400"/>
      <c r="F57" s="73">
        <v>0.58333333333333337</v>
      </c>
      <c r="G57" s="73">
        <v>0.33333333333333331</v>
      </c>
      <c r="H57" s="73">
        <v>0.16666666666666666</v>
      </c>
      <c r="I57" s="73">
        <v>0.66666666666666663</v>
      </c>
      <c r="J57" s="73">
        <v>0.41666666666666669</v>
      </c>
      <c r="K57" s="73">
        <v>0.25</v>
      </c>
      <c r="L57" s="73">
        <v>0.58333333333333337</v>
      </c>
      <c r="M57" s="73">
        <v>0.33333333333333331</v>
      </c>
      <c r="N57" s="73">
        <v>0.16666666666666666</v>
      </c>
      <c r="O57" s="73">
        <v>0</v>
      </c>
      <c r="P57" s="73">
        <v>0</v>
      </c>
      <c r="Q57" s="73">
        <v>0</v>
      </c>
      <c r="R57" s="73">
        <v>0.19499999999999998</v>
      </c>
      <c r="S57" s="73">
        <v>9.3333333333333338E-2</v>
      </c>
      <c r="T57" s="73">
        <v>6.4999999999999988E-2</v>
      </c>
      <c r="U57" s="73">
        <v>0.66666666666666663</v>
      </c>
      <c r="V57" s="73">
        <v>0.41666666666666669</v>
      </c>
      <c r="W57" s="73">
        <v>0.25</v>
      </c>
      <c r="X57" s="73">
        <v>0</v>
      </c>
      <c r="Y57" s="73">
        <v>0</v>
      </c>
      <c r="Z57" s="73">
        <v>0</v>
      </c>
      <c r="AA57" s="73">
        <v>0.34</v>
      </c>
      <c r="AB57" s="73">
        <v>0.25</v>
      </c>
      <c r="AC57" s="73">
        <v>0.17</v>
      </c>
      <c r="AD57" s="73">
        <v>0</v>
      </c>
      <c r="AE57" s="73">
        <v>0</v>
      </c>
      <c r="AF57" s="103">
        <v>0</v>
      </c>
    </row>
    <row r="58" spans="1:32" ht="15" thickBot="1" x14ac:dyDescent="0.4">
      <c r="A58" s="397"/>
      <c r="B58" s="104" t="str">
        <f t="shared" si="13"/>
        <v>DIGIPASS</v>
      </c>
      <c r="C58" s="104" t="str">
        <f t="shared" si="1"/>
        <v>DIGIPASSPruebas de Reverso</v>
      </c>
      <c r="D58" s="401" t="s">
        <v>161</v>
      </c>
      <c r="E58" s="401"/>
      <c r="F58" s="73">
        <v>9</v>
      </c>
      <c r="G58" s="73">
        <v>5</v>
      </c>
      <c r="H58" s="73">
        <v>3</v>
      </c>
      <c r="I58" s="105" t="s">
        <v>160</v>
      </c>
      <c r="J58" s="105" t="s">
        <v>160</v>
      </c>
      <c r="K58" s="105" t="s">
        <v>160</v>
      </c>
      <c r="L58" s="105" t="s">
        <v>160</v>
      </c>
      <c r="M58" s="105" t="s">
        <v>160</v>
      </c>
      <c r="N58" s="105" t="s">
        <v>160</v>
      </c>
      <c r="O58" s="105" t="s">
        <v>160</v>
      </c>
      <c r="P58" s="105" t="s">
        <v>160</v>
      </c>
      <c r="Q58" s="105" t="s">
        <v>160</v>
      </c>
      <c r="R58" s="105" t="s">
        <v>160</v>
      </c>
      <c r="S58" s="105" t="s">
        <v>160</v>
      </c>
      <c r="T58" s="105" t="s">
        <v>160</v>
      </c>
      <c r="U58" s="105" t="s">
        <v>160</v>
      </c>
      <c r="V58" s="105" t="s">
        <v>160</v>
      </c>
      <c r="W58" s="105" t="s">
        <v>160</v>
      </c>
      <c r="X58" s="105" t="s">
        <v>160</v>
      </c>
      <c r="Y58" s="105" t="s">
        <v>160</v>
      </c>
      <c r="Z58" s="105" t="s">
        <v>160</v>
      </c>
      <c r="AA58" s="105" t="s">
        <v>160</v>
      </c>
      <c r="AB58" s="105" t="s">
        <v>160</v>
      </c>
      <c r="AC58" s="105" t="s">
        <v>160</v>
      </c>
      <c r="AD58" s="105" t="s">
        <v>160</v>
      </c>
      <c r="AE58" s="105" t="s">
        <v>160</v>
      </c>
      <c r="AF58" s="106" t="s">
        <v>160</v>
      </c>
    </row>
    <row r="59" spans="1:32" x14ac:dyDescent="0.35">
      <c r="A59" s="395" t="s">
        <v>136</v>
      </c>
      <c r="B59" s="100" t="str">
        <f>$A$59</f>
        <v>PSE</v>
      </c>
      <c r="C59" s="100" t="str">
        <f t="shared" si="1"/>
        <v>PSERediseño de casos de prueba</v>
      </c>
      <c r="D59" s="398" t="s">
        <v>20</v>
      </c>
      <c r="E59" s="398"/>
      <c r="F59" s="101">
        <v>0.25166666666666665</v>
      </c>
      <c r="G59" s="101">
        <v>0.22833333333333336</v>
      </c>
      <c r="H59" s="101">
        <v>0.16833333333333333</v>
      </c>
      <c r="I59" s="101">
        <v>0.41166666666666663</v>
      </c>
      <c r="J59" s="101">
        <v>0.29166666666666669</v>
      </c>
      <c r="K59" s="101">
        <v>0.16333333333333333</v>
      </c>
      <c r="L59" s="101">
        <v>1.17</v>
      </c>
      <c r="M59" s="101">
        <v>0.56000000000000005</v>
      </c>
      <c r="N59" s="101">
        <v>0.38999999999999996</v>
      </c>
      <c r="O59" s="101">
        <v>0</v>
      </c>
      <c r="P59" s="101">
        <v>0</v>
      </c>
      <c r="Q59" s="101">
        <v>0</v>
      </c>
      <c r="R59" s="101">
        <v>0.19499999999999998</v>
      </c>
      <c r="S59" s="101">
        <v>9.3333333333333338E-2</v>
      </c>
      <c r="T59" s="101">
        <v>6.4999999999999988E-2</v>
      </c>
      <c r="U59" s="101">
        <v>5.4666666666666669E-2</v>
      </c>
      <c r="V59" s="101">
        <v>3.9833333333333339E-2</v>
      </c>
      <c r="W59" s="101">
        <v>3.2500000000000001E-2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2">
        <v>0</v>
      </c>
    </row>
    <row r="60" spans="1:32" x14ac:dyDescent="0.35">
      <c r="A60" s="396"/>
      <c r="B60" s="75" t="str">
        <f t="shared" ref="B60:B62" si="14">$A$59</f>
        <v>PSE</v>
      </c>
      <c r="C60" s="75" t="str">
        <f t="shared" si="1"/>
        <v>PSEDiseñar nuevos casos de prueba</v>
      </c>
      <c r="D60" s="399" t="s">
        <v>21</v>
      </c>
      <c r="E60" s="399"/>
      <c r="F60" s="73">
        <v>0.55333333333333334</v>
      </c>
      <c r="G60" s="73">
        <v>0.32166666666666671</v>
      </c>
      <c r="H60" s="73">
        <v>0.28833333333333333</v>
      </c>
      <c r="I60" s="73">
        <v>0.57833333333333325</v>
      </c>
      <c r="J60" s="73">
        <v>0.33166666666666672</v>
      </c>
      <c r="K60" s="73">
        <v>0.13833333333333334</v>
      </c>
      <c r="L60" s="73">
        <v>1.17</v>
      </c>
      <c r="M60" s="73">
        <v>0.56000000000000005</v>
      </c>
      <c r="N60" s="73">
        <v>0.38999999999999996</v>
      </c>
      <c r="O60" s="73">
        <v>0</v>
      </c>
      <c r="P60" s="73">
        <v>0</v>
      </c>
      <c r="Q60" s="73">
        <v>0</v>
      </c>
      <c r="R60" s="73">
        <v>0.19499999999999998</v>
      </c>
      <c r="S60" s="73">
        <v>9.3333333333333338E-2</v>
      </c>
      <c r="T60" s="73">
        <v>6.4999999999999988E-2</v>
      </c>
      <c r="U60" s="73">
        <v>6.533333333333334E-2</v>
      </c>
      <c r="V60" s="73">
        <v>4.2166666666666665E-2</v>
      </c>
      <c r="W60" s="73">
        <v>3.7333333333333329E-2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103">
        <v>0</v>
      </c>
    </row>
    <row r="61" spans="1:32" x14ac:dyDescent="0.35">
      <c r="A61" s="396"/>
      <c r="B61" s="75" t="str">
        <f t="shared" si="14"/>
        <v>PSE</v>
      </c>
      <c r="C61" s="75" t="str">
        <f t="shared" si="1"/>
        <v>PSEEjecución Casos de Prueba</v>
      </c>
      <c r="D61" s="400" t="s">
        <v>52</v>
      </c>
      <c r="E61" s="400"/>
      <c r="F61" s="73">
        <v>0.31666666666666665</v>
      </c>
      <c r="G61" s="73">
        <v>0.21666666666666667</v>
      </c>
      <c r="H61" s="73">
        <v>0.15833333333333335</v>
      </c>
      <c r="I61" s="73">
        <v>0.31666666666666665</v>
      </c>
      <c r="J61" s="73">
        <v>0.21666666666666667</v>
      </c>
      <c r="K61" s="73">
        <v>0.11875000000000002</v>
      </c>
      <c r="L61" s="73">
        <v>1.17</v>
      </c>
      <c r="M61" s="73">
        <v>0.56000000000000005</v>
      </c>
      <c r="N61" s="73">
        <v>0.38999999999999996</v>
      </c>
      <c r="O61" s="73">
        <v>0</v>
      </c>
      <c r="P61" s="73">
        <v>0</v>
      </c>
      <c r="Q61" s="73">
        <v>0</v>
      </c>
      <c r="R61" s="73">
        <v>0.19499999999999998</v>
      </c>
      <c r="S61" s="73">
        <v>9.3333333333333338E-2</v>
      </c>
      <c r="T61" s="73">
        <v>6.4999999999999988E-2</v>
      </c>
      <c r="U61" s="73">
        <v>6.2333333333333331E-2</v>
      </c>
      <c r="V61" s="73">
        <v>3.8166666666666661E-2</v>
      </c>
      <c r="W61" s="73">
        <v>2.7E-2</v>
      </c>
      <c r="X61" s="73">
        <v>0</v>
      </c>
      <c r="Y61" s="73">
        <v>0</v>
      </c>
      <c r="Z61" s="73">
        <v>0</v>
      </c>
      <c r="AA61" s="73">
        <v>0</v>
      </c>
      <c r="AB61" s="73">
        <v>0</v>
      </c>
      <c r="AC61" s="73">
        <v>0</v>
      </c>
      <c r="AD61" s="73">
        <v>0</v>
      </c>
      <c r="AE61" s="73">
        <v>0</v>
      </c>
      <c r="AF61" s="103">
        <v>0</v>
      </c>
    </row>
    <row r="62" spans="1:32" ht="15" thickBot="1" x14ac:dyDescent="0.4">
      <c r="A62" s="397"/>
      <c r="B62" s="104" t="str">
        <f t="shared" si="14"/>
        <v>PSE</v>
      </c>
      <c r="C62" s="104" t="str">
        <f t="shared" si="1"/>
        <v>PSEPruebas de Reverso</v>
      </c>
      <c r="D62" s="401" t="s">
        <v>161</v>
      </c>
      <c r="E62" s="401"/>
      <c r="F62" s="73">
        <v>9</v>
      </c>
      <c r="G62" s="73">
        <v>5</v>
      </c>
      <c r="H62" s="73">
        <v>3</v>
      </c>
      <c r="I62" s="105" t="s">
        <v>160</v>
      </c>
      <c r="J62" s="105" t="s">
        <v>160</v>
      </c>
      <c r="K62" s="105" t="s">
        <v>160</v>
      </c>
      <c r="L62" s="105" t="s">
        <v>160</v>
      </c>
      <c r="M62" s="105" t="s">
        <v>160</v>
      </c>
      <c r="N62" s="105" t="s">
        <v>160</v>
      </c>
      <c r="O62" s="105" t="s">
        <v>160</v>
      </c>
      <c r="P62" s="105" t="s">
        <v>160</v>
      </c>
      <c r="Q62" s="105" t="s">
        <v>160</v>
      </c>
      <c r="R62" s="105" t="s">
        <v>160</v>
      </c>
      <c r="S62" s="105" t="s">
        <v>160</v>
      </c>
      <c r="T62" s="105" t="s">
        <v>160</v>
      </c>
      <c r="U62" s="105" t="s">
        <v>160</v>
      </c>
      <c r="V62" s="105" t="s">
        <v>160</v>
      </c>
      <c r="W62" s="105" t="s">
        <v>160</v>
      </c>
      <c r="X62" s="105" t="s">
        <v>160</v>
      </c>
      <c r="Y62" s="105" t="s">
        <v>160</v>
      </c>
      <c r="Z62" s="105" t="s">
        <v>160</v>
      </c>
      <c r="AA62" s="105" t="s">
        <v>160</v>
      </c>
      <c r="AB62" s="105" t="s">
        <v>160</v>
      </c>
      <c r="AC62" s="105" t="s">
        <v>160</v>
      </c>
      <c r="AD62" s="105" t="s">
        <v>160</v>
      </c>
      <c r="AE62" s="105" t="s">
        <v>160</v>
      </c>
      <c r="AF62" s="106" t="s">
        <v>160</v>
      </c>
    </row>
    <row r="63" spans="1:32" x14ac:dyDescent="0.35">
      <c r="A63" s="395" t="s">
        <v>137</v>
      </c>
      <c r="B63" s="100" t="str">
        <f>$A$63</f>
        <v>POSTILION-LOADSET</v>
      </c>
      <c r="C63" s="100" t="str">
        <f t="shared" si="1"/>
        <v>POSTILION-LOADSETRediseño de casos de prueba</v>
      </c>
      <c r="D63" s="398" t="s">
        <v>20</v>
      </c>
      <c r="E63" s="398"/>
      <c r="F63" s="101">
        <v>0.4</v>
      </c>
      <c r="G63" s="101">
        <v>0.3</v>
      </c>
      <c r="H63" s="101">
        <v>0.2</v>
      </c>
      <c r="I63" s="101">
        <v>0.41</v>
      </c>
      <c r="J63" s="101">
        <v>0.23</v>
      </c>
      <c r="K63" s="101">
        <v>0.11</v>
      </c>
      <c r="L63" s="101">
        <v>0.33</v>
      </c>
      <c r="M63" s="101">
        <v>0.21</v>
      </c>
      <c r="N63" s="101">
        <v>0.15</v>
      </c>
      <c r="O63" s="101">
        <v>0</v>
      </c>
      <c r="P63" s="101">
        <v>0</v>
      </c>
      <c r="Q63" s="101">
        <v>0</v>
      </c>
      <c r="R63" s="101">
        <v>0.5</v>
      </c>
      <c r="S63" s="101">
        <v>0.4</v>
      </c>
      <c r="T63" s="101">
        <v>0.21</v>
      </c>
      <c r="U63" s="101">
        <v>0.66</v>
      </c>
      <c r="V63" s="101">
        <v>0.5</v>
      </c>
      <c r="W63" s="101">
        <v>0.33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2">
        <v>0</v>
      </c>
    </row>
    <row r="64" spans="1:32" x14ac:dyDescent="0.35">
      <c r="A64" s="396"/>
      <c r="B64" s="75" t="str">
        <f t="shared" ref="B64:B66" si="15">$A$63</f>
        <v>POSTILION-LOADSET</v>
      </c>
      <c r="C64" s="75" t="str">
        <f t="shared" si="1"/>
        <v>POSTILION-LOADSETDiseñar nuevos casos de prueba</v>
      </c>
      <c r="D64" s="399" t="s">
        <v>21</v>
      </c>
      <c r="E64" s="399"/>
      <c r="F64" s="73">
        <v>0.5</v>
      </c>
      <c r="G64" s="73">
        <v>0.4</v>
      </c>
      <c r="H64" s="73">
        <v>0.3</v>
      </c>
      <c r="I64" s="73">
        <v>0.5</v>
      </c>
      <c r="J64" s="73">
        <v>0.33</v>
      </c>
      <c r="K64" s="73">
        <v>0.16</v>
      </c>
      <c r="L64" s="73">
        <v>0.38</v>
      </c>
      <c r="M64" s="73">
        <v>0.26</v>
      </c>
      <c r="N64" s="73">
        <v>0.15</v>
      </c>
      <c r="O64" s="73">
        <v>0</v>
      </c>
      <c r="P64" s="73">
        <v>0</v>
      </c>
      <c r="Q64" s="73">
        <v>0</v>
      </c>
      <c r="R64" s="73">
        <v>0.57999999999999996</v>
      </c>
      <c r="S64" s="73">
        <v>0.43</v>
      </c>
      <c r="T64" s="73">
        <v>0.31</v>
      </c>
      <c r="U64" s="73">
        <v>1</v>
      </c>
      <c r="V64" s="73">
        <v>0.66</v>
      </c>
      <c r="W64" s="73">
        <v>0.5</v>
      </c>
      <c r="X64" s="73">
        <v>0</v>
      </c>
      <c r="Y64" s="73">
        <v>0</v>
      </c>
      <c r="Z64" s="73">
        <v>0</v>
      </c>
      <c r="AA64" s="73">
        <v>0</v>
      </c>
      <c r="AB64" s="73">
        <v>0</v>
      </c>
      <c r="AC64" s="73">
        <v>0</v>
      </c>
      <c r="AD64" s="73">
        <v>0</v>
      </c>
      <c r="AE64" s="73">
        <v>0</v>
      </c>
      <c r="AF64" s="103">
        <v>0</v>
      </c>
    </row>
    <row r="65" spans="1:32" x14ac:dyDescent="0.35">
      <c r="A65" s="396"/>
      <c r="B65" s="75" t="str">
        <f t="shared" si="15"/>
        <v>POSTILION-LOADSET</v>
      </c>
      <c r="C65" s="75" t="str">
        <f t="shared" si="1"/>
        <v>POSTILION-LOADSETEjecución Casos de Prueba</v>
      </c>
      <c r="D65" s="400" t="s">
        <v>52</v>
      </c>
      <c r="E65" s="400"/>
      <c r="F65" s="73">
        <v>0.33</v>
      </c>
      <c r="G65" s="73">
        <v>0.25</v>
      </c>
      <c r="H65" s="73">
        <v>0.16</v>
      </c>
      <c r="I65" s="73">
        <v>0.41</v>
      </c>
      <c r="J65" s="73">
        <v>0.3</v>
      </c>
      <c r="K65" s="73">
        <v>0.2</v>
      </c>
      <c r="L65" s="73">
        <v>0.35</v>
      </c>
      <c r="M65" s="73">
        <v>0.2</v>
      </c>
      <c r="N65" s="73">
        <v>0.1</v>
      </c>
      <c r="O65" s="73">
        <v>0</v>
      </c>
      <c r="P65" s="73">
        <v>0</v>
      </c>
      <c r="Q65" s="73">
        <v>0</v>
      </c>
      <c r="R65" s="73">
        <v>0.41</v>
      </c>
      <c r="S65" s="73">
        <v>0.3</v>
      </c>
      <c r="T65" s="73">
        <v>0.2</v>
      </c>
      <c r="U65" s="73">
        <v>0.4</v>
      </c>
      <c r="V65" s="73">
        <v>0.3</v>
      </c>
      <c r="W65" s="73">
        <v>0.18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103">
        <v>0</v>
      </c>
    </row>
    <row r="66" spans="1:32" ht="15" thickBot="1" x14ac:dyDescent="0.4">
      <c r="A66" s="397"/>
      <c r="B66" s="104" t="str">
        <f t="shared" si="15"/>
        <v>POSTILION-LOADSET</v>
      </c>
      <c r="C66" s="104" t="str">
        <f t="shared" si="1"/>
        <v>POSTILION-LOADSETPruebas de Reverso</v>
      </c>
      <c r="D66" s="401" t="s">
        <v>161</v>
      </c>
      <c r="E66" s="401"/>
      <c r="F66" s="73">
        <v>8</v>
      </c>
      <c r="G66" s="73">
        <v>4</v>
      </c>
      <c r="H66" s="73">
        <v>2</v>
      </c>
      <c r="I66" s="105" t="s">
        <v>160</v>
      </c>
      <c r="J66" s="105" t="s">
        <v>160</v>
      </c>
      <c r="K66" s="105" t="s">
        <v>160</v>
      </c>
      <c r="L66" s="105" t="s">
        <v>160</v>
      </c>
      <c r="M66" s="105" t="s">
        <v>160</v>
      </c>
      <c r="N66" s="105" t="s">
        <v>160</v>
      </c>
      <c r="O66" s="105" t="s">
        <v>160</v>
      </c>
      <c r="P66" s="105" t="s">
        <v>160</v>
      </c>
      <c r="Q66" s="105" t="s">
        <v>160</v>
      </c>
      <c r="R66" s="105" t="s">
        <v>160</v>
      </c>
      <c r="S66" s="105" t="s">
        <v>160</v>
      </c>
      <c r="T66" s="105" t="s">
        <v>160</v>
      </c>
      <c r="U66" s="105" t="s">
        <v>160</v>
      </c>
      <c r="V66" s="105" t="s">
        <v>160</v>
      </c>
      <c r="W66" s="105" t="s">
        <v>160</v>
      </c>
      <c r="X66" s="105" t="s">
        <v>160</v>
      </c>
      <c r="Y66" s="105" t="s">
        <v>160</v>
      </c>
      <c r="Z66" s="105" t="s">
        <v>160</v>
      </c>
      <c r="AA66" s="105" t="s">
        <v>160</v>
      </c>
      <c r="AB66" s="105" t="s">
        <v>160</v>
      </c>
      <c r="AC66" s="105" t="s">
        <v>160</v>
      </c>
      <c r="AD66" s="105" t="s">
        <v>160</v>
      </c>
      <c r="AE66" s="105" t="s">
        <v>160</v>
      </c>
      <c r="AF66" s="106" t="s">
        <v>160</v>
      </c>
    </row>
    <row r="67" spans="1:32" ht="15" thickBot="1" x14ac:dyDescent="0.4">
      <c r="A67" s="395" t="s">
        <v>138</v>
      </c>
      <c r="B67" s="100" t="str">
        <f>$A$67</f>
        <v>POSTILION-OFFICE</v>
      </c>
      <c r="C67" s="100" t="str">
        <f t="shared" si="1"/>
        <v>POSTILION-OFFICERediseño de casos de prueba</v>
      </c>
      <c r="D67" s="398" t="s">
        <v>20</v>
      </c>
      <c r="E67" s="398"/>
      <c r="F67" s="101">
        <v>0.3</v>
      </c>
      <c r="G67" s="101">
        <v>0.2</v>
      </c>
      <c r="H67" s="101">
        <v>0.1</v>
      </c>
      <c r="I67" s="101">
        <v>0.3</v>
      </c>
      <c r="J67" s="101">
        <v>0.2</v>
      </c>
      <c r="K67" s="101">
        <v>0.1</v>
      </c>
      <c r="L67" s="101">
        <v>0.3</v>
      </c>
      <c r="M67" s="101">
        <v>0.2</v>
      </c>
      <c r="N67" s="101">
        <v>0.1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0.3</v>
      </c>
      <c r="V67" s="101">
        <v>0.2</v>
      </c>
      <c r="W67" s="101">
        <v>0.1</v>
      </c>
      <c r="X67" s="101">
        <v>0.3</v>
      </c>
      <c r="Y67" s="101">
        <v>0.2</v>
      </c>
      <c r="Z67" s="101">
        <v>0.1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2">
        <v>0</v>
      </c>
    </row>
    <row r="68" spans="1:32" x14ac:dyDescent="0.35">
      <c r="A68" s="396"/>
      <c r="B68" s="75" t="str">
        <f t="shared" ref="B68:B70" si="16">$A$67</f>
        <v>POSTILION-OFFICE</v>
      </c>
      <c r="C68" s="75" t="str">
        <f t="shared" si="1"/>
        <v>POSTILION-OFFICEDiseñar nuevos casos de prueba</v>
      </c>
      <c r="D68" s="399" t="s">
        <v>21</v>
      </c>
      <c r="E68" s="399"/>
      <c r="F68" s="101">
        <v>0.35</v>
      </c>
      <c r="G68" s="101">
        <v>0.25</v>
      </c>
      <c r="H68" s="101">
        <v>0.15</v>
      </c>
      <c r="I68" s="101">
        <v>0.35</v>
      </c>
      <c r="J68" s="101">
        <v>0.25</v>
      </c>
      <c r="K68" s="101">
        <v>0.15</v>
      </c>
      <c r="L68" s="101">
        <v>0.35</v>
      </c>
      <c r="M68" s="101">
        <v>0.25</v>
      </c>
      <c r="N68" s="101">
        <v>0.15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101">
        <v>0.35</v>
      </c>
      <c r="V68" s="101">
        <v>0.25</v>
      </c>
      <c r="W68" s="101">
        <v>0.15</v>
      </c>
      <c r="X68" s="101">
        <v>0.35</v>
      </c>
      <c r="Y68" s="101">
        <v>0.25</v>
      </c>
      <c r="Z68" s="101">
        <v>0.15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103">
        <v>0</v>
      </c>
    </row>
    <row r="69" spans="1:32" x14ac:dyDescent="0.35">
      <c r="A69" s="396"/>
      <c r="B69" s="75" t="str">
        <f t="shared" si="16"/>
        <v>POSTILION-OFFICE</v>
      </c>
      <c r="C69" s="75" t="str">
        <f t="shared" si="1"/>
        <v>POSTILION-OFFICEEjecución Casos de Prueba</v>
      </c>
      <c r="D69" s="400" t="s">
        <v>52</v>
      </c>
      <c r="E69" s="400"/>
      <c r="F69" s="73">
        <v>0.25</v>
      </c>
      <c r="G69" s="73">
        <v>0.17</v>
      </c>
      <c r="H69" s="73">
        <v>0.08</v>
      </c>
      <c r="I69" s="73">
        <v>0.33</v>
      </c>
      <c r="J69" s="73">
        <v>0.25</v>
      </c>
      <c r="K69" s="73">
        <v>0.17</v>
      </c>
      <c r="L69" s="73">
        <v>0.33</v>
      </c>
      <c r="M69" s="73">
        <v>0.25</v>
      </c>
      <c r="N69" s="73">
        <v>0.17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0.33</v>
      </c>
      <c r="V69" s="73">
        <v>0.25</v>
      </c>
      <c r="W69" s="73">
        <v>0.17</v>
      </c>
      <c r="X69" s="73">
        <v>0.33</v>
      </c>
      <c r="Y69" s="73">
        <v>0.25</v>
      </c>
      <c r="Z69" s="73">
        <v>0.17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103">
        <v>0</v>
      </c>
    </row>
    <row r="70" spans="1:32" ht="15" thickBot="1" x14ac:dyDescent="0.4">
      <c r="A70" s="397"/>
      <c r="B70" s="104" t="str">
        <f t="shared" si="16"/>
        <v>POSTILION-OFFICE</v>
      </c>
      <c r="C70" s="104" t="str">
        <f t="shared" si="1"/>
        <v>POSTILION-OFFICEPruebas de Reverso</v>
      </c>
      <c r="D70" s="401" t="s">
        <v>161</v>
      </c>
      <c r="E70" s="401"/>
      <c r="F70" s="73">
        <v>9</v>
      </c>
      <c r="G70" s="73">
        <v>5</v>
      </c>
      <c r="H70" s="73">
        <v>3</v>
      </c>
      <c r="I70" s="105" t="s">
        <v>160</v>
      </c>
      <c r="J70" s="105" t="s">
        <v>160</v>
      </c>
      <c r="K70" s="105" t="s">
        <v>160</v>
      </c>
      <c r="L70" s="105" t="s">
        <v>160</v>
      </c>
      <c r="M70" s="105" t="s">
        <v>160</v>
      </c>
      <c r="N70" s="105" t="s">
        <v>160</v>
      </c>
      <c r="O70" s="105" t="s">
        <v>160</v>
      </c>
      <c r="P70" s="105" t="s">
        <v>160</v>
      </c>
      <c r="Q70" s="105" t="s">
        <v>160</v>
      </c>
      <c r="R70" s="105" t="s">
        <v>160</v>
      </c>
      <c r="S70" s="105" t="s">
        <v>160</v>
      </c>
      <c r="T70" s="105" t="s">
        <v>160</v>
      </c>
      <c r="U70" s="105" t="s">
        <v>160</v>
      </c>
      <c r="V70" s="105" t="s">
        <v>160</v>
      </c>
      <c r="W70" s="105" t="s">
        <v>160</v>
      </c>
      <c r="X70" s="105" t="s">
        <v>160</v>
      </c>
      <c r="Y70" s="105" t="s">
        <v>160</v>
      </c>
      <c r="Z70" s="105" t="s">
        <v>160</v>
      </c>
      <c r="AA70" s="105" t="s">
        <v>160</v>
      </c>
      <c r="AB70" s="105" t="s">
        <v>160</v>
      </c>
      <c r="AC70" s="105" t="s">
        <v>160</v>
      </c>
      <c r="AD70" s="105" t="s">
        <v>160</v>
      </c>
      <c r="AE70" s="105" t="s">
        <v>160</v>
      </c>
      <c r="AF70" s="106" t="s">
        <v>160</v>
      </c>
    </row>
    <row r="71" spans="1:32" ht="15" thickBot="1" x14ac:dyDescent="0.4">
      <c r="A71" s="395" t="s">
        <v>139</v>
      </c>
      <c r="B71" s="100" t="str">
        <f>$A$71</f>
        <v>POSTILION-REALTIME</v>
      </c>
      <c r="C71" s="100" t="str">
        <f t="shared" si="1"/>
        <v>POSTILION-REALTIMERediseño de casos de prueba</v>
      </c>
      <c r="D71" s="398" t="s">
        <v>20</v>
      </c>
      <c r="E71" s="398"/>
      <c r="F71" s="101">
        <v>0.3</v>
      </c>
      <c r="G71" s="101">
        <v>0.2</v>
      </c>
      <c r="H71" s="101">
        <v>0.1</v>
      </c>
      <c r="I71" s="101">
        <v>0.3</v>
      </c>
      <c r="J71" s="101">
        <v>0.2</v>
      </c>
      <c r="K71" s="101">
        <v>0.1</v>
      </c>
      <c r="L71" s="101">
        <v>0.3</v>
      </c>
      <c r="M71" s="101">
        <v>0.2</v>
      </c>
      <c r="N71" s="101">
        <v>0.1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0.3</v>
      </c>
      <c r="V71" s="101">
        <v>0.2</v>
      </c>
      <c r="W71" s="101">
        <v>0.1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2">
        <v>0</v>
      </c>
    </row>
    <row r="72" spans="1:32" x14ac:dyDescent="0.35">
      <c r="A72" s="396"/>
      <c r="B72" s="75" t="str">
        <f t="shared" ref="B72:B74" si="17">$A$71</f>
        <v>POSTILION-REALTIME</v>
      </c>
      <c r="C72" s="75" t="str">
        <f t="shared" ref="C72:C102" si="18">CONCATENATE(B72,D72)</f>
        <v>POSTILION-REALTIMEDiseñar nuevos casos de prueba</v>
      </c>
      <c r="D72" s="399" t="s">
        <v>21</v>
      </c>
      <c r="E72" s="399"/>
      <c r="F72" s="101">
        <v>0.35</v>
      </c>
      <c r="G72" s="101">
        <v>0.25</v>
      </c>
      <c r="H72" s="101">
        <v>0.15</v>
      </c>
      <c r="I72" s="101">
        <v>0.35</v>
      </c>
      <c r="J72" s="101">
        <v>0.25</v>
      </c>
      <c r="K72" s="101">
        <v>0.15</v>
      </c>
      <c r="L72" s="101">
        <v>0.35</v>
      </c>
      <c r="M72" s="101">
        <v>0.25</v>
      </c>
      <c r="N72" s="101">
        <v>0.15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101">
        <v>0.35</v>
      </c>
      <c r="V72" s="101">
        <v>0.25</v>
      </c>
      <c r="W72" s="101">
        <v>0.15</v>
      </c>
      <c r="X72" s="73">
        <v>0</v>
      </c>
      <c r="Y72" s="73">
        <v>0</v>
      </c>
      <c r="Z72" s="73">
        <v>0</v>
      </c>
      <c r="AA72" s="73">
        <v>0</v>
      </c>
      <c r="AB72" s="73">
        <v>0</v>
      </c>
      <c r="AC72" s="73">
        <v>0</v>
      </c>
      <c r="AD72" s="73">
        <v>0</v>
      </c>
      <c r="AE72" s="73">
        <v>0</v>
      </c>
      <c r="AF72" s="103">
        <v>0</v>
      </c>
    </row>
    <row r="73" spans="1:32" x14ac:dyDescent="0.35">
      <c r="A73" s="396"/>
      <c r="B73" s="75" t="str">
        <f t="shared" si="17"/>
        <v>POSTILION-REALTIME</v>
      </c>
      <c r="C73" s="75" t="str">
        <f t="shared" si="18"/>
        <v>POSTILION-REALTIMEEjecución Casos de Prueba</v>
      </c>
      <c r="D73" s="400" t="s">
        <v>52</v>
      </c>
      <c r="E73" s="400"/>
      <c r="F73" s="73">
        <v>0.57999999999999996</v>
      </c>
      <c r="G73" s="73">
        <v>0.41</v>
      </c>
      <c r="H73" s="73">
        <v>0.25</v>
      </c>
      <c r="I73" s="73">
        <v>0.57999999999999996</v>
      </c>
      <c r="J73" s="73">
        <v>0.41</v>
      </c>
      <c r="K73" s="73">
        <v>0.25</v>
      </c>
      <c r="L73" s="73">
        <v>0.57999999999999996</v>
      </c>
      <c r="M73" s="73">
        <v>0.41</v>
      </c>
      <c r="N73" s="73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1</v>
      </c>
      <c r="V73" s="73">
        <v>0.75</v>
      </c>
      <c r="W73" s="73">
        <v>0.5</v>
      </c>
      <c r="X73" s="73">
        <v>0</v>
      </c>
      <c r="Y73" s="73">
        <v>0</v>
      </c>
      <c r="Z73" s="73">
        <v>0</v>
      </c>
      <c r="AA73" s="73">
        <f>+F73*0.7</f>
        <v>0.40599999999999997</v>
      </c>
      <c r="AB73" s="73">
        <v>0.28999999999999998</v>
      </c>
      <c r="AC73" s="73">
        <v>0.18</v>
      </c>
      <c r="AD73" s="73">
        <v>3</v>
      </c>
      <c r="AE73" s="73">
        <v>2</v>
      </c>
      <c r="AF73" s="103">
        <v>1</v>
      </c>
    </row>
    <row r="74" spans="1:32" ht="15" thickBot="1" x14ac:dyDescent="0.4">
      <c r="A74" s="397"/>
      <c r="B74" s="104" t="str">
        <f t="shared" si="17"/>
        <v>POSTILION-REALTIME</v>
      </c>
      <c r="C74" s="104" t="str">
        <f t="shared" si="18"/>
        <v>POSTILION-REALTIMEPruebas de Reverso</v>
      </c>
      <c r="D74" s="401" t="s">
        <v>161</v>
      </c>
      <c r="E74" s="401"/>
      <c r="F74" s="73">
        <v>9</v>
      </c>
      <c r="G74" s="73">
        <v>5</v>
      </c>
      <c r="H74" s="73">
        <v>3</v>
      </c>
      <c r="I74" s="105" t="s">
        <v>160</v>
      </c>
      <c r="J74" s="105" t="s">
        <v>160</v>
      </c>
      <c r="K74" s="105" t="s">
        <v>160</v>
      </c>
      <c r="L74" s="105" t="s">
        <v>160</v>
      </c>
      <c r="M74" s="105" t="s">
        <v>160</v>
      </c>
      <c r="N74" s="105" t="s">
        <v>160</v>
      </c>
      <c r="O74" s="105" t="s">
        <v>160</v>
      </c>
      <c r="P74" s="105" t="s">
        <v>160</v>
      </c>
      <c r="Q74" s="105" t="s">
        <v>160</v>
      </c>
      <c r="R74" s="105" t="s">
        <v>160</v>
      </c>
      <c r="S74" s="105" t="s">
        <v>160</v>
      </c>
      <c r="T74" s="105" t="s">
        <v>160</v>
      </c>
      <c r="U74" s="105" t="s">
        <v>160</v>
      </c>
      <c r="V74" s="105" t="s">
        <v>160</v>
      </c>
      <c r="W74" s="105" t="s">
        <v>160</v>
      </c>
      <c r="X74" s="105" t="s">
        <v>160</v>
      </c>
      <c r="Y74" s="105" t="s">
        <v>160</v>
      </c>
      <c r="Z74" s="105" t="s">
        <v>160</v>
      </c>
      <c r="AA74" s="105" t="s">
        <v>160</v>
      </c>
      <c r="AB74" s="105" t="s">
        <v>160</v>
      </c>
      <c r="AC74" s="105" t="s">
        <v>160</v>
      </c>
      <c r="AD74" s="105" t="s">
        <v>160</v>
      </c>
      <c r="AE74" s="105" t="s">
        <v>160</v>
      </c>
      <c r="AF74" s="106" t="s">
        <v>160</v>
      </c>
    </row>
    <row r="75" spans="1:32" x14ac:dyDescent="0.35">
      <c r="A75" s="395" t="s">
        <v>158</v>
      </c>
      <c r="B75" s="100" t="str">
        <f>$A$75</f>
        <v>CORE-PASARELA</v>
      </c>
      <c r="C75" s="100" t="str">
        <f t="shared" si="18"/>
        <v>CORE-PASARELARediseño de casos de prueba</v>
      </c>
      <c r="D75" s="398" t="s">
        <v>20</v>
      </c>
      <c r="E75" s="398"/>
      <c r="F75" s="101">
        <v>0.2</v>
      </c>
      <c r="G75" s="101">
        <v>0.16666666666666666</v>
      </c>
      <c r="H75" s="101">
        <v>0.13333333333333333</v>
      </c>
      <c r="I75" s="101">
        <v>0.2</v>
      </c>
      <c r="J75" s="101">
        <v>0.16666666666666666</v>
      </c>
      <c r="K75" s="101">
        <v>0.13333333333333333</v>
      </c>
      <c r="L75" s="101">
        <v>0.2</v>
      </c>
      <c r="M75" s="101">
        <v>0.16666666666666666</v>
      </c>
      <c r="N75" s="101">
        <v>0.13333333333333333</v>
      </c>
      <c r="O75" s="101">
        <v>0</v>
      </c>
      <c r="P75" s="101">
        <v>0</v>
      </c>
      <c r="Q75" s="101">
        <v>0</v>
      </c>
      <c r="R75" s="101">
        <v>0.32</v>
      </c>
      <c r="S75" s="101">
        <v>0.26666666666666666</v>
      </c>
      <c r="T75" s="101">
        <v>0.21333333333333337</v>
      </c>
      <c r="U75" s="101">
        <v>0.2</v>
      </c>
      <c r="V75" s="101">
        <v>0.16666666666666666</v>
      </c>
      <c r="W75" s="101">
        <v>0.13333333333333333</v>
      </c>
      <c r="X75" s="101">
        <v>0</v>
      </c>
      <c r="Y75" s="101">
        <v>0</v>
      </c>
      <c r="Z75" s="101">
        <v>0</v>
      </c>
      <c r="AA75" s="101">
        <v>0.2</v>
      </c>
      <c r="AB75" s="101">
        <v>0.16666666666666666</v>
      </c>
      <c r="AC75" s="101">
        <v>0.13333333333333333</v>
      </c>
      <c r="AD75" s="101">
        <v>0</v>
      </c>
      <c r="AE75" s="101">
        <v>0</v>
      </c>
      <c r="AF75" s="102">
        <v>0</v>
      </c>
    </row>
    <row r="76" spans="1:32" x14ac:dyDescent="0.35">
      <c r="A76" s="396"/>
      <c r="B76" s="75" t="str">
        <f t="shared" ref="B76:B78" si="19">$A$75</f>
        <v>CORE-PASARELA</v>
      </c>
      <c r="C76" s="75" t="str">
        <f t="shared" si="18"/>
        <v>CORE-PASARELADiseñar nuevos casos de prueba</v>
      </c>
      <c r="D76" s="399" t="s">
        <v>21</v>
      </c>
      <c r="E76" s="399"/>
      <c r="F76" s="73">
        <v>0.2</v>
      </c>
      <c r="G76" s="73">
        <v>0.16666666666666666</v>
      </c>
      <c r="H76" s="73">
        <v>0.13333333333333333</v>
      </c>
      <c r="I76" s="73">
        <v>0.2</v>
      </c>
      <c r="J76" s="73">
        <v>0.16666666666666666</v>
      </c>
      <c r="K76" s="73">
        <v>0.13333333333333333</v>
      </c>
      <c r="L76" s="73">
        <v>0.2</v>
      </c>
      <c r="M76" s="73">
        <v>0.16666666666666666</v>
      </c>
      <c r="N76" s="73">
        <v>0.13333333333333333</v>
      </c>
      <c r="O76" s="73">
        <v>0</v>
      </c>
      <c r="P76" s="73">
        <v>0</v>
      </c>
      <c r="Q76" s="73">
        <v>0</v>
      </c>
      <c r="R76" s="73">
        <v>0.53333333333333333</v>
      </c>
      <c r="S76" s="73">
        <v>0.42666666666666675</v>
      </c>
      <c r="T76" s="73">
        <v>0.32</v>
      </c>
      <c r="U76" s="73">
        <v>0.2</v>
      </c>
      <c r="V76" s="73">
        <v>0.16666666666666666</v>
      </c>
      <c r="W76" s="73">
        <v>0.13333333333333333</v>
      </c>
      <c r="X76" s="73">
        <v>0</v>
      </c>
      <c r="Y76" s="73">
        <v>0</v>
      </c>
      <c r="Z76" s="73">
        <v>0</v>
      </c>
      <c r="AA76" s="73">
        <v>0.2</v>
      </c>
      <c r="AB76" s="73">
        <v>0.16666666666666666</v>
      </c>
      <c r="AC76" s="73">
        <v>0.13333333333333333</v>
      </c>
      <c r="AD76" s="73">
        <v>0</v>
      </c>
      <c r="AE76" s="73">
        <v>0</v>
      </c>
      <c r="AF76" s="103">
        <v>0</v>
      </c>
    </row>
    <row r="77" spans="1:32" x14ac:dyDescent="0.35">
      <c r="A77" s="396"/>
      <c r="B77" s="75" t="str">
        <f t="shared" si="19"/>
        <v>CORE-PASARELA</v>
      </c>
      <c r="C77" s="75" t="str">
        <f t="shared" si="18"/>
        <v>CORE-PASARELAEjecución Casos de Prueba</v>
      </c>
      <c r="D77" s="400" t="s">
        <v>52</v>
      </c>
      <c r="E77" s="400"/>
      <c r="F77" s="73">
        <v>0.25</v>
      </c>
      <c r="G77" s="73">
        <v>0.16666666666666666</v>
      </c>
      <c r="H77" s="73">
        <v>0.1</v>
      </c>
      <c r="I77" s="73">
        <v>0.33</v>
      </c>
      <c r="J77" s="73">
        <v>0.25</v>
      </c>
      <c r="K77" s="73">
        <v>0.17</v>
      </c>
      <c r="L77" s="73">
        <v>0.25</v>
      </c>
      <c r="M77" s="73">
        <v>0.16666666666666666</v>
      </c>
      <c r="N77" s="73">
        <v>0.1</v>
      </c>
      <c r="O77" s="73">
        <v>0</v>
      </c>
      <c r="P77" s="73">
        <v>0</v>
      </c>
      <c r="Q77" s="73">
        <v>0</v>
      </c>
      <c r="R77" s="73">
        <v>1.0666666666666667</v>
      </c>
      <c r="S77" s="73">
        <v>0.8533333333333335</v>
      </c>
      <c r="T77" s="73">
        <v>0.53333333333333333</v>
      </c>
      <c r="U77" s="73">
        <v>0.66666666666666663</v>
      </c>
      <c r="V77" s="73">
        <v>0.41666666666666669</v>
      </c>
      <c r="W77" s="73">
        <v>0.25</v>
      </c>
      <c r="X77" s="73">
        <v>0</v>
      </c>
      <c r="Y77" s="73">
        <v>0</v>
      </c>
      <c r="Z77" s="73">
        <v>0</v>
      </c>
      <c r="AA77" s="73">
        <v>0.34</v>
      </c>
      <c r="AB77" s="73">
        <v>0.25</v>
      </c>
      <c r="AC77" s="73">
        <v>0.17</v>
      </c>
      <c r="AD77" s="73">
        <v>0</v>
      </c>
      <c r="AE77" s="73">
        <v>0</v>
      </c>
      <c r="AF77" s="103">
        <v>0</v>
      </c>
    </row>
    <row r="78" spans="1:32" ht="15" thickBot="1" x14ac:dyDescent="0.4">
      <c r="A78" s="397"/>
      <c r="B78" s="104" t="str">
        <f t="shared" si="19"/>
        <v>CORE-PASARELA</v>
      </c>
      <c r="C78" s="104" t="str">
        <f t="shared" si="18"/>
        <v>CORE-PASARELAPruebas de Reverso</v>
      </c>
      <c r="D78" s="401" t="s">
        <v>161</v>
      </c>
      <c r="E78" s="401"/>
      <c r="F78" s="73">
        <v>9</v>
      </c>
      <c r="G78" s="73">
        <v>5</v>
      </c>
      <c r="H78" s="73">
        <v>3</v>
      </c>
      <c r="I78" s="105" t="s">
        <v>160</v>
      </c>
      <c r="J78" s="105" t="s">
        <v>160</v>
      </c>
      <c r="K78" s="105" t="s">
        <v>160</v>
      </c>
      <c r="L78" s="105" t="s">
        <v>160</v>
      </c>
      <c r="M78" s="105" t="s">
        <v>160</v>
      </c>
      <c r="N78" s="105" t="s">
        <v>160</v>
      </c>
      <c r="O78" s="105" t="s">
        <v>160</v>
      </c>
      <c r="P78" s="105" t="s">
        <v>160</v>
      </c>
      <c r="Q78" s="105" t="s">
        <v>160</v>
      </c>
      <c r="R78" s="105" t="s">
        <v>160</v>
      </c>
      <c r="S78" s="105" t="s">
        <v>160</v>
      </c>
      <c r="T78" s="105" t="s">
        <v>160</v>
      </c>
      <c r="U78" s="105" t="s">
        <v>160</v>
      </c>
      <c r="V78" s="105" t="s">
        <v>160</v>
      </c>
      <c r="W78" s="105" t="s">
        <v>160</v>
      </c>
      <c r="X78" s="105" t="s">
        <v>160</v>
      </c>
      <c r="Y78" s="105" t="s">
        <v>160</v>
      </c>
      <c r="Z78" s="105" t="s">
        <v>160</v>
      </c>
      <c r="AA78" s="105" t="s">
        <v>160</v>
      </c>
      <c r="AB78" s="105" t="s">
        <v>160</v>
      </c>
      <c r="AC78" s="105" t="s">
        <v>160</v>
      </c>
      <c r="AD78" s="105" t="s">
        <v>160</v>
      </c>
      <c r="AE78" s="105" t="s">
        <v>160</v>
      </c>
      <c r="AF78" s="106" t="s">
        <v>160</v>
      </c>
    </row>
    <row r="79" spans="1:32" ht="15" thickBot="1" x14ac:dyDescent="0.4">
      <c r="A79" s="395" t="s">
        <v>140</v>
      </c>
      <c r="B79" s="100" t="str">
        <f>$A$79</f>
        <v>POSTILION-POSTVIEW</v>
      </c>
      <c r="C79" s="100" t="str">
        <f t="shared" si="18"/>
        <v>POSTILION-POSTVIEWRediseño de casos de prueba</v>
      </c>
      <c r="D79" s="398" t="s">
        <v>20</v>
      </c>
      <c r="E79" s="398"/>
      <c r="F79" s="101">
        <v>0.3</v>
      </c>
      <c r="G79" s="101">
        <v>0.2</v>
      </c>
      <c r="H79" s="101">
        <v>0.1</v>
      </c>
      <c r="I79" s="101">
        <v>0.3</v>
      </c>
      <c r="J79" s="101">
        <v>0.2</v>
      </c>
      <c r="K79" s="101">
        <v>0.1</v>
      </c>
      <c r="L79" s="101">
        <v>0.3</v>
      </c>
      <c r="M79" s="101">
        <v>0.2</v>
      </c>
      <c r="N79" s="101">
        <v>0.1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0.3</v>
      </c>
      <c r="V79" s="101">
        <v>0.2</v>
      </c>
      <c r="W79" s="101">
        <v>0.1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2">
        <v>0</v>
      </c>
    </row>
    <row r="80" spans="1:32" x14ac:dyDescent="0.35">
      <c r="A80" s="396"/>
      <c r="B80" s="75" t="str">
        <f t="shared" ref="B80:B82" si="20">$A$79</f>
        <v>POSTILION-POSTVIEW</v>
      </c>
      <c r="C80" s="75" t="str">
        <f t="shared" si="18"/>
        <v>POSTILION-POSTVIEWDiseñar nuevos casos de prueba</v>
      </c>
      <c r="D80" s="399" t="s">
        <v>21</v>
      </c>
      <c r="E80" s="399"/>
      <c r="F80" s="101">
        <v>0.35</v>
      </c>
      <c r="G80" s="101">
        <v>0.25</v>
      </c>
      <c r="H80" s="101">
        <v>0.15</v>
      </c>
      <c r="I80" s="101">
        <v>0.35</v>
      </c>
      <c r="J80" s="101">
        <v>0.25</v>
      </c>
      <c r="K80" s="101">
        <v>0.15</v>
      </c>
      <c r="L80" s="101">
        <v>0.35</v>
      </c>
      <c r="M80" s="101">
        <v>0.25</v>
      </c>
      <c r="N80" s="101">
        <v>0.15</v>
      </c>
      <c r="O80" s="73">
        <v>0</v>
      </c>
      <c r="P80" s="73">
        <v>0</v>
      </c>
      <c r="Q80" s="73">
        <v>0</v>
      </c>
      <c r="R80" s="101">
        <v>0</v>
      </c>
      <c r="S80" s="101">
        <v>0</v>
      </c>
      <c r="T80" s="101">
        <v>0</v>
      </c>
      <c r="U80" s="101">
        <v>0.35</v>
      </c>
      <c r="V80" s="101">
        <v>0.25</v>
      </c>
      <c r="W80" s="101">
        <v>0.15</v>
      </c>
      <c r="X80" s="73">
        <v>0</v>
      </c>
      <c r="Y80" s="73">
        <v>0</v>
      </c>
      <c r="Z80" s="73">
        <v>0</v>
      </c>
      <c r="AA80" s="73">
        <v>0</v>
      </c>
      <c r="AB80" s="73">
        <v>0</v>
      </c>
      <c r="AC80" s="73">
        <v>0</v>
      </c>
      <c r="AD80" s="73">
        <v>0</v>
      </c>
      <c r="AE80" s="73">
        <v>0</v>
      </c>
      <c r="AF80" s="103">
        <v>0</v>
      </c>
    </row>
    <row r="81" spans="1:32" x14ac:dyDescent="0.35">
      <c r="A81" s="396"/>
      <c r="B81" s="75" t="str">
        <f t="shared" si="20"/>
        <v>POSTILION-POSTVIEW</v>
      </c>
      <c r="C81" s="75" t="str">
        <f t="shared" si="18"/>
        <v>POSTILION-POSTVIEWEjecución Casos de Prueba</v>
      </c>
      <c r="D81" s="400" t="s">
        <v>52</v>
      </c>
      <c r="E81" s="400"/>
      <c r="F81" s="73">
        <v>0.33</v>
      </c>
      <c r="G81" s="73">
        <v>0.21</v>
      </c>
      <c r="H81" s="73">
        <v>0.11</v>
      </c>
      <c r="I81" s="73">
        <v>0.33</v>
      </c>
      <c r="J81" s="73">
        <v>0.21</v>
      </c>
      <c r="K81" s="73">
        <v>0.11</v>
      </c>
      <c r="L81" s="73">
        <v>0.33</v>
      </c>
      <c r="M81" s="73">
        <v>0.21</v>
      </c>
      <c r="N81" s="73">
        <v>0.11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0.33</v>
      </c>
      <c r="V81" s="73">
        <v>0.21</v>
      </c>
      <c r="W81" s="73">
        <v>0.11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103">
        <v>0</v>
      </c>
    </row>
    <row r="82" spans="1:32" ht="15" thickBot="1" x14ac:dyDescent="0.4">
      <c r="A82" s="397"/>
      <c r="B82" s="104" t="str">
        <f t="shared" si="20"/>
        <v>POSTILION-POSTVIEW</v>
      </c>
      <c r="C82" s="104" t="str">
        <f t="shared" si="18"/>
        <v>POSTILION-POSTVIEWPruebas de Reverso</v>
      </c>
      <c r="D82" s="401" t="s">
        <v>161</v>
      </c>
      <c r="E82" s="401"/>
      <c r="F82" s="73">
        <v>9</v>
      </c>
      <c r="G82" s="73">
        <v>5</v>
      </c>
      <c r="H82" s="73">
        <v>3</v>
      </c>
      <c r="I82" s="105" t="s">
        <v>160</v>
      </c>
      <c r="J82" s="105" t="s">
        <v>160</v>
      </c>
      <c r="K82" s="105" t="s">
        <v>160</v>
      </c>
      <c r="L82" s="105" t="s">
        <v>160</v>
      </c>
      <c r="M82" s="105" t="s">
        <v>160</v>
      </c>
      <c r="N82" s="105" t="s">
        <v>160</v>
      </c>
      <c r="O82" s="105" t="s">
        <v>160</v>
      </c>
      <c r="P82" s="105" t="s">
        <v>160</v>
      </c>
      <c r="Q82" s="105" t="s">
        <v>160</v>
      </c>
      <c r="R82" s="105" t="s">
        <v>160</v>
      </c>
      <c r="S82" s="105" t="s">
        <v>160</v>
      </c>
      <c r="T82" s="105" t="s">
        <v>160</v>
      </c>
      <c r="U82" s="105" t="s">
        <v>160</v>
      </c>
      <c r="V82" s="105" t="s">
        <v>160</v>
      </c>
      <c r="W82" s="105" t="s">
        <v>160</v>
      </c>
      <c r="X82" s="105" t="s">
        <v>160</v>
      </c>
      <c r="Y82" s="105" t="s">
        <v>160</v>
      </c>
      <c r="Z82" s="105" t="s">
        <v>160</v>
      </c>
      <c r="AA82" s="105" t="s">
        <v>160</v>
      </c>
      <c r="AB82" s="105" t="s">
        <v>160</v>
      </c>
      <c r="AC82" s="105" t="s">
        <v>160</v>
      </c>
      <c r="AD82" s="105" t="s">
        <v>160</v>
      </c>
      <c r="AE82" s="105" t="s">
        <v>160</v>
      </c>
      <c r="AF82" s="106" t="s">
        <v>160</v>
      </c>
    </row>
    <row r="83" spans="1:32" x14ac:dyDescent="0.35">
      <c r="A83" s="395" t="s">
        <v>165</v>
      </c>
      <c r="B83" s="100" t="str">
        <f>$A$83</f>
        <v>ICBS</v>
      </c>
      <c r="C83" s="100" t="str">
        <f t="shared" si="18"/>
        <v>ICBSRediseño de casos de prueba</v>
      </c>
      <c r="D83" s="398" t="s">
        <v>20</v>
      </c>
      <c r="E83" s="398"/>
      <c r="F83" s="101">
        <v>0.16</v>
      </c>
      <c r="G83" s="101">
        <v>0.1</v>
      </c>
      <c r="H83" s="101">
        <v>0.8</v>
      </c>
      <c r="I83" s="101">
        <v>0.16</v>
      </c>
      <c r="J83" s="101">
        <v>0.1</v>
      </c>
      <c r="K83" s="101">
        <v>0.8</v>
      </c>
      <c r="L83" s="101">
        <v>0.16</v>
      </c>
      <c r="M83" s="101">
        <v>0.1</v>
      </c>
      <c r="N83" s="101">
        <v>0.8</v>
      </c>
      <c r="O83" s="101">
        <v>0</v>
      </c>
      <c r="P83" s="101">
        <v>0</v>
      </c>
      <c r="Q83" s="101">
        <v>0</v>
      </c>
      <c r="R83" s="101">
        <v>0.34722222222222221</v>
      </c>
      <c r="S83" s="101">
        <v>0.34722222222222221</v>
      </c>
      <c r="T83" s="101">
        <v>0.34722222222222221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2">
        <v>0</v>
      </c>
    </row>
    <row r="84" spans="1:32" x14ac:dyDescent="0.35">
      <c r="A84" s="396"/>
      <c r="B84" s="75" t="str">
        <f t="shared" ref="B84:B86" si="21">$A$83</f>
        <v>ICBS</v>
      </c>
      <c r="C84" s="75" t="str">
        <f t="shared" si="18"/>
        <v>ICBSDiseñar nuevos casos de prueba</v>
      </c>
      <c r="D84" s="399" t="s">
        <v>21</v>
      </c>
      <c r="E84" s="399"/>
      <c r="F84" s="73">
        <v>0.16</v>
      </c>
      <c r="G84" s="73">
        <v>0.1</v>
      </c>
      <c r="H84" s="73">
        <v>0.8</v>
      </c>
      <c r="I84" s="73">
        <v>0.16</v>
      </c>
      <c r="J84" s="73">
        <v>0.1</v>
      </c>
      <c r="K84" s="73">
        <v>0.8</v>
      </c>
      <c r="L84" s="73">
        <v>0.16</v>
      </c>
      <c r="M84" s="73">
        <v>0.1</v>
      </c>
      <c r="N84" s="73">
        <v>0.8</v>
      </c>
      <c r="O84" s="73">
        <v>0</v>
      </c>
      <c r="P84" s="73">
        <v>0</v>
      </c>
      <c r="Q84" s="73">
        <v>0</v>
      </c>
      <c r="R84" s="73">
        <v>0.55555555555555558</v>
      </c>
      <c r="S84" s="73">
        <v>0.40277777777777779</v>
      </c>
      <c r="T84" s="73">
        <v>0.34722222222222221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103">
        <v>0</v>
      </c>
    </row>
    <row r="85" spans="1:32" x14ac:dyDescent="0.35">
      <c r="A85" s="396"/>
      <c r="B85" s="75" t="str">
        <f t="shared" si="21"/>
        <v>ICBS</v>
      </c>
      <c r="C85" s="75" t="str">
        <f t="shared" si="18"/>
        <v>ICBSEjecución Casos de Prueba</v>
      </c>
      <c r="D85" s="400" t="s">
        <v>52</v>
      </c>
      <c r="E85" s="400"/>
      <c r="F85" s="73">
        <v>0.5</v>
      </c>
      <c r="G85" s="73">
        <v>0.25</v>
      </c>
      <c r="H85" s="73">
        <v>0.11</v>
      </c>
      <c r="I85" s="73">
        <v>0.5</v>
      </c>
      <c r="J85" s="73">
        <v>0.25</v>
      </c>
      <c r="K85" s="73">
        <v>0.11</v>
      </c>
      <c r="L85" s="73">
        <v>0.5</v>
      </c>
      <c r="M85" s="73">
        <v>0.25</v>
      </c>
      <c r="N85" s="73">
        <v>0.11</v>
      </c>
      <c r="O85" s="73">
        <v>0</v>
      </c>
      <c r="P85" s="73">
        <v>0</v>
      </c>
      <c r="Q85" s="73">
        <v>0</v>
      </c>
      <c r="R85" s="73">
        <v>0.59722222222222221</v>
      </c>
      <c r="S85" s="73">
        <v>0.54166666666666663</v>
      </c>
      <c r="T85" s="73">
        <v>0.54166666666666663</v>
      </c>
      <c r="U85" s="73">
        <v>0</v>
      </c>
      <c r="V85" s="73">
        <v>0</v>
      </c>
      <c r="W85" s="73">
        <v>0</v>
      </c>
      <c r="X85" s="73">
        <v>0</v>
      </c>
      <c r="Y85" s="73">
        <v>0</v>
      </c>
      <c r="Z85" s="73">
        <v>0</v>
      </c>
      <c r="AA85" s="73">
        <v>0</v>
      </c>
      <c r="AB85" s="73">
        <v>0</v>
      </c>
      <c r="AC85" s="73">
        <v>0</v>
      </c>
      <c r="AD85" s="73">
        <v>0</v>
      </c>
      <c r="AE85" s="73">
        <v>0</v>
      </c>
      <c r="AF85" s="103">
        <v>0</v>
      </c>
    </row>
    <row r="86" spans="1:32" ht="15" thickBot="1" x14ac:dyDescent="0.4">
      <c r="A86" s="397"/>
      <c r="B86" s="104" t="str">
        <f t="shared" si="21"/>
        <v>ICBS</v>
      </c>
      <c r="C86" s="104" t="str">
        <f t="shared" si="18"/>
        <v>ICBSPruebas de Reverso</v>
      </c>
      <c r="D86" s="401" t="s">
        <v>161</v>
      </c>
      <c r="E86" s="401"/>
      <c r="F86" s="73">
        <v>9</v>
      </c>
      <c r="G86" s="73">
        <v>5</v>
      </c>
      <c r="H86" s="73">
        <v>3</v>
      </c>
      <c r="I86" s="105" t="s">
        <v>160</v>
      </c>
      <c r="J86" s="105" t="s">
        <v>160</v>
      </c>
      <c r="K86" s="105" t="s">
        <v>160</v>
      </c>
      <c r="L86" s="105" t="s">
        <v>160</v>
      </c>
      <c r="M86" s="105" t="s">
        <v>160</v>
      </c>
      <c r="N86" s="105" t="s">
        <v>160</v>
      </c>
      <c r="O86" s="105" t="s">
        <v>160</v>
      </c>
      <c r="P86" s="105" t="s">
        <v>160</v>
      </c>
      <c r="Q86" s="105" t="s">
        <v>160</v>
      </c>
      <c r="R86" s="105" t="s">
        <v>160</v>
      </c>
      <c r="S86" s="105" t="s">
        <v>160</v>
      </c>
      <c r="T86" s="105" t="s">
        <v>160</v>
      </c>
      <c r="U86" s="105" t="s">
        <v>160</v>
      </c>
      <c r="V86" s="105" t="s">
        <v>160</v>
      </c>
      <c r="W86" s="105" t="s">
        <v>160</v>
      </c>
      <c r="X86" s="105" t="s">
        <v>160</v>
      </c>
      <c r="Y86" s="105" t="s">
        <v>160</v>
      </c>
      <c r="Z86" s="105" t="s">
        <v>160</v>
      </c>
      <c r="AA86" s="105" t="s">
        <v>160</v>
      </c>
      <c r="AB86" s="105" t="s">
        <v>160</v>
      </c>
      <c r="AC86" s="105" t="s">
        <v>160</v>
      </c>
      <c r="AD86" s="105" t="s">
        <v>160</v>
      </c>
      <c r="AE86" s="105" t="s">
        <v>160</v>
      </c>
      <c r="AF86" s="106" t="s">
        <v>160</v>
      </c>
    </row>
    <row r="87" spans="1:32" x14ac:dyDescent="0.35">
      <c r="A87" s="395" t="s">
        <v>166</v>
      </c>
      <c r="B87" s="100" t="str">
        <f>$A$87</f>
        <v>BI</v>
      </c>
      <c r="C87" s="100" t="str">
        <f t="shared" si="18"/>
        <v>BIRediseño de casos de prueba</v>
      </c>
      <c r="D87" s="398" t="s">
        <v>20</v>
      </c>
      <c r="E87" s="398"/>
      <c r="F87" s="101">
        <v>0.25</v>
      </c>
      <c r="G87" s="101">
        <v>0.17</v>
      </c>
      <c r="H87" s="101">
        <v>0.13</v>
      </c>
      <c r="I87" s="101">
        <v>0.25</v>
      </c>
      <c r="J87" s="101">
        <v>0.17</v>
      </c>
      <c r="K87" s="101">
        <v>0.13</v>
      </c>
      <c r="L87" s="101">
        <v>0.25</v>
      </c>
      <c r="M87" s="101">
        <v>0.17</v>
      </c>
      <c r="N87" s="101">
        <v>0.13</v>
      </c>
      <c r="O87" s="101">
        <v>0.25</v>
      </c>
      <c r="P87" s="101">
        <v>0.17</v>
      </c>
      <c r="Q87" s="101">
        <v>0.13</v>
      </c>
      <c r="R87" s="101">
        <v>0.25</v>
      </c>
      <c r="S87" s="101">
        <v>0.17</v>
      </c>
      <c r="T87" s="101">
        <v>0.13</v>
      </c>
      <c r="U87" s="101">
        <v>0.25</v>
      </c>
      <c r="V87" s="101">
        <v>0.17</v>
      </c>
      <c r="W87" s="101">
        <v>0.13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2">
        <v>0</v>
      </c>
    </row>
    <row r="88" spans="1:32" x14ac:dyDescent="0.35">
      <c r="A88" s="396"/>
      <c r="B88" s="75" t="str">
        <f t="shared" ref="B88:B90" si="22">$A$87</f>
        <v>BI</v>
      </c>
      <c r="C88" s="75" t="str">
        <f t="shared" si="18"/>
        <v>BIDiseñar nuevos casos de prueba</v>
      </c>
      <c r="D88" s="399" t="s">
        <v>21</v>
      </c>
      <c r="E88" s="399"/>
      <c r="F88" s="73">
        <v>0.33</v>
      </c>
      <c r="G88" s="73">
        <v>0.25</v>
      </c>
      <c r="H88" s="73">
        <v>0.17</v>
      </c>
      <c r="I88" s="73">
        <v>0.33</v>
      </c>
      <c r="J88" s="73">
        <v>0.25</v>
      </c>
      <c r="K88" s="73">
        <v>0.17</v>
      </c>
      <c r="L88" s="73">
        <v>0.33</v>
      </c>
      <c r="M88" s="73">
        <v>0.25</v>
      </c>
      <c r="N88" s="73">
        <v>0.17</v>
      </c>
      <c r="O88" s="73">
        <v>0.33</v>
      </c>
      <c r="P88" s="73">
        <v>0.25</v>
      </c>
      <c r="Q88" s="73">
        <v>0.17</v>
      </c>
      <c r="R88" s="73">
        <v>0.33</v>
      </c>
      <c r="S88" s="73">
        <v>0.25</v>
      </c>
      <c r="T88" s="73">
        <v>0.17</v>
      </c>
      <c r="U88" s="73">
        <v>0.33</v>
      </c>
      <c r="V88" s="73">
        <v>0.25</v>
      </c>
      <c r="W88" s="73">
        <v>0.17</v>
      </c>
      <c r="X88" s="73">
        <v>0</v>
      </c>
      <c r="Y88" s="73">
        <v>0</v>
      </c>
      <c r="Z88" s="73">
        <v>0</v>
      </c>
      <c r="AA88" s="73">
        <v>0</v>
      </c>
      <c r="AB88" s="73">
        <v>0</v>
      </c>
      <c r="AC88" s="73">
        <v>0</v>
      </c>
      <c r="AD88" s="73">
        <v>0</v>
      </c>
      <c r="AE88" s="73">
        <v>0</v>
      </c>
      <c r="AF88" s="103">
        <v>0</v>
      </c>
    </row>
    <row r="89" spans="1:32" x14ac:dyDescent="0.35">
      <c r="A89" s="396"/>
      <c r="B89" s="75" t="str">
        <f t="shared" si="22"/>
        <v>BI</v>
      </c>
      <c r="C89" s="75" t="str">
        <f t="shared" si="18"/>
        <v>BIEjecución Casos de Prueba</v>
      </c>
      <c r="D89" s="400" t="s">
        <v>52</v>
      </c>
      <c r="E89" s="400"/>
      <c r="F89" s="73">
        <v>0.33</v>
      </c>
      <c r="G89" s="73">
        <v>0.25</v>
      </c>
      <c r="H89" s="73">
        <v>0.17</v>
      </c>
      <c r="I89" s="73">
        <v>0.67</v>
      </c>
      <c r="J89" s="73">
        <v>0.33</v>
      </c>
      <c r="K89" s="73">
        <v>0.25</v>
      </c>
      <c r="L89" s="73">
        <v>0.33</v>
      </c>
      <c r="M89" s="73">
        <v>0.25</v>
      </c>
      <c r="N89" s="73">
        <v>0.17</v>
      </c>
      <c r="O89" s="73">
        <v>0.33</v>
      </c>
      <c r="P89" s="73">
        <v>0.25</v>
      </c>
      <c r="Q89" s="73">
        <v>0.17</v>
      </c>
      <c r="R89" s="73">
        <v>0.33</v>
      </c>
      <c r="S89" s="73">
        <v>0.25</v>
      </c>
      <c r="T89" s="73">
        <v>0.17</v>
      </c>
      <c r="U89" s="73">
        <v>0.33</v>
      </c>
      <c r="V89" s="73">
        <v>0.25</v>
      </c>
      <c r="W89" s="73">
        <v>0.17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103">
        <v>0</v>
      </c>
    </row>
    <row r="90" spans="1:32" ht="15" thickBot="1" x14ac:dyDescent="0.4">
      <c r="A90" s="397"/>
      <c r="B90" s="104" t="str">
        <f t="shared" si="22"/>
        <v>BI</v>
      </c>
      <c r="C90" s="104" t="str">
        <f t="shared" si="18"/>
        <v>BIPruebas de Reverso</v>
      </c>
      <c r="D90" s="401" t="s">
        <v>161</v>
      </c>
      <c r="E90" s="401"/>
      <c r="F90" s="73">
        <v>7</v>
      </c>
      <c r="G90" s="73">
        <v>3.5</v>
      </c>
      <c r="H90" s="73">
        <v>2</v>
      </c>
      <c r="I90" s="105" t="s">
        <v>160</v>
      </c>
      <c r="J90" s="105" t="s">
        <v>160</v>
      </c>
      <c r="K90" s="105" t="s">
        <v>160</v>
      </c>
      <c r="L90" s="105" t="s">
        <v>160</v>
      </c>
      <c r="M90" s="105" t="s">
        <v>160</v>
      </c>
      <c r="N90" s="105" t="s">
        <v>160</v>
      </c>
      <c r="O90" s="105" t="s">
        <v>160</v>
      </c>
      <c r="P90" s="105" t="s">
        <v>160</v>
      </c>
      <c r="Q90" s="105" t="s">
        <v>160</v>
      </c>
      <c r="R90" s="105" t="s">
        <v>160</v>
      </c>
      <c r="S90" s="105" t="s">
        <v>160</v>
      </c>
      <c r="T90" s="105" t="s">
        <v>160</v>
      </c>
      <c r="U90" s="105" t="s">
        <v>160</v>
      </c>
      <c r="V90" s="105" t="s">
        <v>160</v>
      </c>
      <c r="W90" s="105" t="s">
        <v>160</v>
      </c>
      <c r="X90" s="105" t="s">
        <v>160</v>
      </c>
      <c r="Y90" s="105" t="s">
        <v>160</v>
      </c>
      <c r="Z90" s="105" t="s">
        <v>160</v>
      </c>
      <c r="AA90" s="105" t="s">
        <v>160</v>
      </c>
      <c r="AB90" s="105" t="s">
        <v>160</v>
      </c>
      <c r="AC90" s="105" t="s">
        <v>160</v>
      </c>
      <c r="AD90" s="105" t="s">
        <v>160</v>
      </c>
      <c r="AE90" s="105" t="s">
        <v>160</v>
      </c>
      <c r="AF90" s="106" t="s">
        <v>160</v>
      </c>
    </row>
    <row r="91" spans="1:32" x14ac:dyDescent="0.35">
      <c r="A91" s="395" t="s">
        <v>167</v>
      </c>
      <c r="B91" s="100" t="str">
        <f>$A$91</f>
        <v>HPOO</v>
      </c>
      <c r="C91" s="100" t="str">
        <f t="shared" si="18"/>
        <v>HPOORediseño de casos de prueba</v>
      </c>
      <c r="D91" s="398" t="s">
        <v>20</v>
      </c>
      <c r="E91" s="398"/>
      <c r="F91" s="101">
        <v>0.25</v>
      </c>
      <c r="G91" s="101">
        <v>0.17</v>
      </c>
      <c r="H91" s="101">
        <v>0.13</v>
      </c>
      <c r="I91" s="101">
        <v>0.25</v>
      </c>
      <c r="J91" s="101">
        <v>0.17</v>
      </c>
      <c r="K91" s="101">
        <v>0.13</v>
      </c>
      <c r="L91" s="101">
        <v>0.25</v>
      </c>
      <c r="M91" s="101">
        <v>0.17</v>
      </c>
      <c r="N91" s="101">
        <v>0.13</v>
      </c>
      <c r="O91" s="101">
        <v>0.25</v>
      </c>
      <c r="P91" s="101">
        <v>0.17</v>
      </c>
      <c r="Q91" s="101">
        <v>0.13</v>
      </c>
      <c r="R91" s="101">
        <v>0.25</v>
      </c>
      <c r="S91" s="101">
        <v>0.17</v>
      </c>
      <c r="T91" s="101">
        <v>0.13</v>
      </c>
      <c r="U91" s="101">
        <v>0.25</v>
      </c>
      <c r="V91" s="101">
        <v>0.17</v>
      </c>
      <c r="W91" s="101">
        <v>0.13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2">
        <v>0</v>
      </c>
    </row>
    <row r="92" spans="1:32" x14ac:dyDescent="0.35">
      <c r="A92" s="396"/>
      <c r="B92" s="75" t="str">
        <f t="shared" ref="B92:B94" si="23">$A$91</f>
        <v>HPOO</v>
      </c>
      <c r="C92" s="75" t="str">
        <f t="shared" si="18"/>
        <v>HPOODiseñar nuevos casos de prueba</v>
      </c>
      <c r="D92" s="399" t="s">
        <v>21</v>
      </c>
      <c r="E92" s="399"/>
      <c r="F92" s="73">
        <v>0.33</v>
      </c>
      <c r="G92" s="73">
        <v>0.25</v>
      </c>
      <c r="H92" s="73">
        <v>0.17</v>
      </c>
      <c r="I92" s="73">
        <v>0.33</v>
      </c>
      <c r="J92" s="73">
        <v>0.25</v>
      </c>
      <c r="K92" s="73">
        <v>0.17</v>
      </c>
      <c r="L92" s="73">
        <v>0.33</v>
      </c>
      <c r="M92" s="73">
        <v>0.25</v>
      </c>
      <c r="N92" s="73">
        <v>0.17</v>
      </c>
      <c r="O92" s="73">
        <v>0.33</v>
      </c>
      <c r="P92" s="73">
        <v>0.25</v>
      </c>
      <c r="Q92" s="73">
        <v>0.17</v>
      </c>
      <c r="R92" s="73">
        <v>0.33</v>
      </c>
      <c r="S92" s="73">
        <v>0.25</v>
      </c>
      <c r="T92" s="73">
        <v>0.17</v>
      </c>
      <c r="U92" s="73">
        <v>0.33</v>
      </c>
      <c r="V92" s="73">
        <v>0.25</v>
      </c>
      <c r="W92" s="73">
        <v>0.17</v>
      </c>
      <c r="X92" s="73">
        <v>0</v>
      </c>
      <c r="Y92" s="73">
        <v>0</v>
      </c>
      <c r="Z92" s="73">
        <v>0</v>
      </c>
      <c r="AA92" s="73">
        <v>0</v>
      </c>
      <c r="AB92" s="73">
        <v>0</v>
      </c>
      <c r="AC92" s="73">
        <v>0</v>
      </c>
      <c r="AD92" s="73">
        <v>0</v>
      </c>
      <c r="AE92" s="73">
        <v>0</v>
      </c>
      <c r="AF92" s="103">
        <v>0</v>
      </c>
    </row>
    <row r="93" spans="1:32" x14ac:dyDescent="0.35">
      <c r="A93" s="396"/>
      <c r="B93" s="75" t="str">
        <f t="shared" si="23"/>
        <v>HPOO</v>
      </c>
      <c r="C93" s="75" t="str">
        <f t="shared" si="18"/>
        <v>HPOOEjecución Casos de Prueba</v>
      </c>
      <c r="D93" s="400" t="s">
        <v>52</v>
      </c>
      <c r="E93" s="400"/>
      <c r="F93" s="73">
        <v>0.33</v>
      </c>
      <c r="G93" s="73">
        <v>0.25</v>
      </c>
      <c r="H93" s="73">
        <v>0.17</v>
      </c>
      <c r="I93" s="73">
        <v>0.5</v>
      </c>
      <c r="J93" s="73">
        <v>0.33</v>
      </c>
      <c r="K93" s="73">
        <v>0.17</v>
      </c>
      <c r="L93" s="73">
        <v>0.33</v>
      </c>
      <c r="M93" s="73">
        <v>0.25</v>
      </c>
      <c r="N93" s="73">
        <v>0.17</v>
      </c>
      <c r="O93" s="73">
        <v>0.33</v>
      </c>
      <c r="P93" s="73">
        <v>0.25</v>
      </c>
      <c r="Q93" s="73">
        <v>0.17</v>
      </c>
      <c r="R93" s="73">
        <v>0.33</v>
      </c>
      <c r="S93" s="73">
        <v>0.25</v>
      </c>
      <c r="T93" s="73">
        <v>0.17</v>
      </c>
      <c r="U93" s="73">
        <v>0.33</v>
      </c>
      <c r="V93" s="73">
        <v>0.25</v>
      </c>
      <c r="W93" s="73">
        <v>0.17</v>
      </c>
      <c r="X93" s="73">
        <v>0</v>
      </c>
      <c r="Y93" s="73">
        <v>0</v>
      </c>
      <c r="Z93" s="73">
        <v>0</v>
      </c>
      <c r="AA93" s="73">
        <v>0</v>
      </c>
      <c r="AB93" s="73">
        <v>0</v>
      </c>
      <c r="AC93" s="73">
        <v>0</v>
      </c>
      <c r="AD93" s="73">
        <v>0</v>
      </c>
      <c r="AE93" s="73">
        <v>0</v>
      </c>
      <c r="AF93" s="103">
        <v>0</v>
      </c>
    </row>
    <row r="94" spans="1:32" ht="15" thickBot="1" x14ac:dyDescent="0.4">
      <c r="A94" s="397"/>
      <c r="B94" s="104" t="str">
        <f t="shared" si="23"/>
        <v>HPOO</v>
      </c>
      <c r="C94" s="104" t="str">
        <f t="shared" si="18"/>
        <v>HPOOPruebas de Reverso</v>
      </c>
      <c r="D94" s="401" t="s">
        <v>161</v>
      </c>
      <c r="E94" s="401"/>
      <c r="F94" s="73">
        <v>5</v>
      </c>
      <c r="G94" s="73">
        <v>3</v>
      </c>
      <c r="H94" s="73">
        <v>1.5</v>
      </c>
      <c r="I94" s="105" t="s">
        <v>160</v>
      </c>
      <c r="J94" s="105" t="s">
        <v>160</v>
      </c>
      <c r="K94" s="105" t="s">
        <v>160</v>
      </c>
      <c r="L94" s="105" t="s">
        <v>160</v>
      </c>
      <c r="M94" s="105" t="s">
        <v>160</v>
      </c>
      <c r="N94" s="105" t="s">
        <v>160</v>
      </c>
      <c r="O94" s="105" t="s">
        <v>160</v>
      </c>
      <c r="P94" s="105" t="s">
        <v>160</v>
      </c>
      <c r="Q94" s="105" t="s">
        <v>160</v>
      </c>
      <c r="R94" s="105" t="s">
        <v>160</v>
      </c>
      <c r="S94" s="105" t="s">
        <v>160</v>
      </c>
      <c r="T94" s="105" t="s">
        <v>160</v>
      </c>
      <c r="U94" s="105" t="s">
        <v>160</v>
      </c>
      <c r="V94" s="105" t="s">
        <v>160</v>
      </c>
      <c r="W94" s="105" t="s">
        <v>160</v>
      </c>
      <c r="X94" s="105" t="s">
        <v>160</v>
      </c>
      <c r="Y94" s="105" t="s">
        <v>160</v>
      </c>
      <c r="Z94" s="105" t="s">
        <v>160</v>
      </c>
      <c r="AA94" s="105" t="s">
        <v>160</v>
      </c>
      <c r="AB94" s="105" t="s">
        <v>160</v>
      </c>
      <c r="AC94" s="105" t="s">
        <v>160</v>
      </c>
      <c r="AD94" s="105" t="s">
        <v>160</v>
      </c>
      <c r="AE94" s="105" t="s">
        <v>160</v>
      </c>
      <c r="AF94" s="106" t="s">
        <v>160</v>
      </c>
    </row>
    <row r="95" spans="1:32" x14ac:dyDescent="0.35">
      <c r="A95" s="395" t="s">
        <v>170</v>
      </c>
      <c r="B95" s="100" t="str">
        <f>$A$95</f>
        <v>AVALORA</v>
      </c>
      <c r="C95" s="100" t="str">
        <f t="shared" si="18"/>
        <v>AVALORARediseño de casos de prueba</v>
      </c>
      <c r="D95" s="398" t="s">
        <v>20</v>
      </c>
      <c r="E95" s="398"/>
      <c r="F95" s="101">
        <v>0.25</v>
      </c>
      <c r="G95" s="101">
        <v>0.17</v>
      </c>
      <c r="H95" s="101">
        <v>0.13</v>
      </c>
      <c r="I95" s="101">
        <v>0.25</v>
      </c>
      <c r="J95" s="101">
        <v>0.17</v>
      </c>
      <c r="K95" s="101">
        <v>0.13</v>
      </c>
      <c r="L95" s="101">
        <v>0.25</v>
      </c>
      <c r="M95" s="101">
        <v>0.17</v>
      </c>
      <c r="N95" s="101">
        <v>0.13</v>
      </c>
      <c r="O95" s="101">
        <v>0.25</v>
      </c>
      <c r="P95" s="101">
        <v>0.17</v>
      </c>
      <c r="Q95" s="101">
        <v>0.13</v>
      </c>
      <c r="R95" s="101">
        <v>0.25</v>
      </c>
      <c r="S95" s="101">
        <v>0.17</v>
      </c>
      <c r="T95" s="101">
        <v>0.13</v>
      </c>
      <c r="U95" s="101">
        <v>0.25</v>
      </c>
      <c r="V95" s="101">
        <v>0.17</v>
      </c>
      <c r="W95" s="101">
        <v>0.13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2">
        <v>0</v>
      </c>
    </row>
    <row r="96" spans="1:32" x14ac:dyDescent="0.35">
      <c r="A96" s="396"/>
      <c r="B96" s="75" t="str">
        <f t="shared" ref="B96:B98" si="24">$A$95</f>
        <v>AVALORA</v>
      </c>
      <c r="C96" s="75" t="str">
        <f t="shared" si="18"/>
        <v>AVALORADiseñar nuevos casos de prueba</v>
      </c>
      <c r="D96" s="399" t="s">
        <v>21</v>
      </c>
      <c r="E96" s="399"/>
      <c r="F96" s="73">
        <v>0.33</v>
      </c>
      <c r="G96" s="73">
        <v>0.25</v>
      </c>
      <c r="H96" s="73">
        <v>0.17</v>
      </c>
      <c r="I96" s="73">
        <v>0.33</v>
      </c>
      <c r="J96" s="73">
        <v>0.25</v>
      </c>
      <c r="K96" s="73">
        <v>0.17</v>
      </c>
      <c r="L96" s="73">
        <v>0.33</v>
      </c>
      <c r="M96" s="73">
        <v>0.25</v>
      </c>
      <c r="N96" s="73">
        <v>0.17</v>
      </c>
      <c r="O96" s="73">
        <v>0.33</v>
      </c>
      <c r="P96" s="73">
        <v>0.25</v>
      </c>
      <c r="Q96" s="73">
        <v>0.17</v>
      </c>
      <c r="R96" s="73">
        <v>0.33</v>
      </c>
      <c r="S96" s="73">
        <v>0.25</v>
      </c>
      <c r="T96" s="73">
        <v>0.17</v>
      </c>
      <c r="U96" s="73">
        <v>0.33</v>
      </c>
      <c r="V96" s="73">
        <v>0.25</v>
      </c>
      <c r="W96" s="73">
        <v>0.17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103">
        <v>0</v>
      </c>
    </row>
    <row r="97" spans="1:32" x14ac:dyDescent="0.35">
      <c r="A97" s="396"/>
      <c r="B97" s="75" t="str">
        <f t="shared" si="24"/>
        <v>AVALORA</v>
      </c>
      <c r="C97" s="75" t="str">
        <f t="shared" si="18"/>
        <v>AVALORAEjecución Casos de Prueba</v>
      </c>
      <c r="D97" s="400" t="s">
        <v>52</v>
      </c>
      <c r="E97" s="400"/>
      <c r="F97" s="73">
        <v>0.33</v>
      </c>
      <c r="G97" s="73">
        <v>0.25</v>
      </c>
      <c r="H97" s="73">
        <v>0.17</v>
      </c>
      <c r="I97" s="73">
        <v>0.42</v>
      </c>
      <c r="J97" s="73">
        <v>0.25</v>
      </c>
      <c r="K97" s="73">
        <v>0.17</v>
      </c>
      <c r="L97" s="73">
        <v>0.33</v>
      </c>
      <c r="M97" s="73">
        <v>0.25</v>
      </c>
      <c r="N97" s="73">
        <v>0.17</v>
      </c>
      <c r="O97" s="73">
        <v>0.33</v>
      </c>
      <c r="P97" s="73">
        <v>0.25</v>
      </c>
      <c r="Q97" s="73">
        <v>0.17</v>
      </c>
      <c r="R97" s="73">
        <v>0.33</v>
      </c>
      <c r="S97" s="73">
        <v>0.25</v>
      </c>
      <c r="T97" s="73">
        <v>0.17</v>
      </c>
      <c r="U97" s="73">
        <v>0.33</v>
      </c>
      <c r="V97" s="73">
        <v>0.25</v>
      </c>
      <c r="W97" s="73">
        <v>0.17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103">
        <v>0</v>
      </c>
    </row>
    <row r="98" spans="1:32" ht="15" thickBot="1" x14ac:dyDescent="0.4">
      <c r="A98" s="397"/>
      <c r="B98" s="104" t="str">
        <f t="shared" si="24"/>
        <v>AVALORA</v>
      </c>
      <c r="C98" s="104" t="str">
        <f t="shared" si="18"/>
        <v>AVALORAPruebas de Reverso</v>
      </c>
      <c r="D98" s="401" t="s">
        <v>161</v>
      </c>
      <c r="E98" s="401"/>
      <c r="F98" s="73">
        <v>4</v>
      </c>
      <c r="G98" s="73">
        <v>3</v>
      </c>
      <c r="H98" s="73">
        <v>1.5</v>
      </c>
      <c r="I98" s="105" t="s">
        <v>160</v>
      </c>
      <c r="J98" s="105" t="s">
        <v>160</v>
      </c>
      <c r="K98" s="105" t="s">
        <v>160</v>
      </c>
      <c r="L98" s="105" t="s">
        <v>160</v>
      </c>
      <c r="M98" s="105" t="s">
        <v>160</v>
      </c>
      <c r="N98" s="105" t="s">
        <v>160</v>
      </c>
      <c r="O98" s="105" t="s">
        <v>160</v>
      </c>
      <c r="P98" s="105" t="s">
        <v>160</v>
      </c>
      <c r="Q98" s="105" t="s">
        <v>160</v>
      </c>
      <c r="R98" s="105" t="s">
        <v>160</v>
      </c>
      <c r="S98" s="105" t="s">
        <v>160</v>
      </c>
      <c r="T98" s="105" t="s">
        <v>160</v>
      </c>
      <c r="U98" s="105" t="s">
        <v>160</v>
      </c>
      <c r="V98" s="105" t="s">
        <v>160</v>
      </c>
      <c r="W98" s="105" t="s">
        <v>160</v>
      </c>
      <c r="X98" s="105" t="s">
        <v>160</v>
      </c>
      <c r="Y98" s="105" t="s">
        <v>160</v>
      </c>
      <c r="Z98" s="105" t="s">
        <v>160</v>
      </c>
      <c r="AA98" s="105" t="s">
        <v>160</v>
      </c>
      <c r="AB98" s="105" t="s">
        <v>160</v>
      </c>
      <c r="AC98" s="105" t="s">
        <v>160</v>
      </c>
      <c r="AD98" s="105" t="s">
        <v>160</v>
      </c>
      <c r="AE98" s="105" t="s">
        <v>160</v>
      </c>
      <c r="AF98" s="106" t="s">
        <v>160</v>
      </c>
    </row>
    <row r="99" spans="1:32" x14ac:dyDescent="0.35">
      <c r="A99" s="395" t="s">
        <v>169</v>
      </c>
      <c r="B99" s="100" t="str">
        <f>$A$99</f>
        <v>PORTAL DE PAGOS</v>
      </c>
      <c r="C99" s="100" t="str">
        <f t="shared" si="18"/>
        <v>PORTAL DE PAGOSRediseño de casos de prueba</v>
      </c>
      <c r="D99" s="398" t="s">
        <v>20</v>
      </c>
      <c r="E99" s="398"/>
      <c r="F99" s="101">
        <v>0.2</v>
      </c>
      <c r="G99" s="101">
        <v>0.16666666666666666</v>
      </c>
      <c r="H99" s="101">
        <v>0.13333333333333333</v>
      </c>
      <c r="I99" s="101">
        <v>0.2</v>
      </c>
      <c r="J99" s="101">
        <v>0.16666666666666666</v>
      </c>
      <c r="K99" s="101">
        <v>0.13333333333333333</v>
      </c>
      <c r="L99" s="101">
        <v>0.2</v>
      </c>
      <c r="M99" s="101">
        <v>0.16666666666666666</v>
      </c>
      <c r="N99" s="101">
        <v>0.13333333333333333</v>
      </c>
      <c r="O99" s="101">
        <v>0</v>
      </c>
      <c r="P99" s="101">
        <v>0</v>
      </c>
      <c r="Q99" s="101">
        <v>0</v>
      </c>
      <c r="R99" s="101">
        <v>0.315</v>
      </c>
      <c r="S99" s="101">
        <v>0.21000000000000005</v>
      </c>
      <c r="T99" s="101">
        <v>0.10500000000000002</v>
      </c>
      <c r="U99" s="101">
        <v>0.2</v>
      </c>
      <c r="V99" s="101">
        <v>0.16666666666666666</v>
      </c>
      <c r="W99" s="101">
        <v>0.13333333333333333</v>
      </c>
      <c r="X99" s="101">
        <v>0</v>
      </c>
      <c r="Y99" s="101">
        <v>0</v>
      </c>
      <c r="Z99" s="101">
        <v>0</v>
      </c>
      <c r="AA99" s="101">
        <v>0.2</v>
      </c>
      <c r="AB99" s="101">
        <v>0.16666666666666666</v>
      </c>
      <c r="AC99" s="101">
        <v>0.13333333333333333</v>
      </c>
      <c r="AD99" s="101">
        <v>0</v>
      </c>
      <c r="AE99" s="101">
        <v>0</v>
      </c>
      <c r="AF99" s="102">
        <v>0</v>
      </c>
    </row>
    <row r="100" spans="1:32" x14ac:dyDescent="0.35">
      <c r="A100" s="396"/>
      <c r="B100" s="75" t="str">
        <f t="shared" ref="B100:B102" si="25">$A$99</f>
        <v>PORTAL DE PAGOS</v>
      </c>
      <c r="C100" s="75" t="str">
        <f t="shared" si="18"/>
        <v>PORTAL DE PAGOSDiseñar nuevos casos de prueba</v>
      </c>
      <c r="D100" s="399" t="s">
        <v>21</v>
      </c>
      <c r="E100" s="399"/>
      <c r="F100" s="73">
        <v>0.2</v>
      </c>
      <c r="G100" s="73">
        <v>0.16666666666666666</v>
      </c>
      <c r="H100" s="73">
        <v>0.13333333333333333</v>
      </c>
      <c r="I100" s="73">
        <v>0.2</v>
      </c>
      <c r="J100" s="73">
        <v>0.16666666666666666</v>
      </c>
      <c r="K100" s="73">
        <v>0.13333333333333333</v>
      </c>
      <c r="L100" s="73">
        <v>0.2</v>
      </c>
      <c r="M100" s="73">
        <v>0.16666666666666666</v>
      </c>
      <c r="N100" s="73">
        <v>0.13333333333333333</v>
      </c>
      <c r="O100" s="73">
        <v>0</v>
      </c>
      <c r="P100" s="73">
        <v>0</v>
      </c>
      <c r="Q100" s="73">
        <v>0</v>
      </c>
      <c r="R100" s="73">
        <v>0.73499999999999999</v>
      </c>
      <c r="S100" s="73">
        <v>0.52500000000000002</v>
      </c>
      <c r="T100" s="73">
        <v>0.315</v>
      </c>
      <c r="U100" s="73">
        <v>0.2</v>
      </c>
      <c r="V100" s="73">
        <v>0.16666666666666666</v>
      </c>
      <c r="W100" s="73">
        <v>0.13333333333333333</v>
      </c>
      <c r="X100" s="73">
        <v>0</v>
      </c>
      <c r="Y100" s="73">
        <v>0</v>
      </c>
      <c r="Z100" s="73">
        <v>0</v>
      </c>
      <c r="AA100" s="73">
        <v>0.2</v>
      </c>
      <c r="AB100" s="73">
        <v>0.16666666666666666</v>
      </c>
      <c r="AC100" s="73">
        <v>0.13333333333333333</v>
      </c>
      <c r="AD100" s="73">
        <v>0</v>
      </c>
      <c r="AE100" s="73">
        <v>0</v>
      </c>
      <c r="AF100" s="103">
        <v>0</v>
      </c>
    </row>
    <row r="101" spans="1:32" x14ac:dyDescent="0.35">
      <c r="A101" s="396"/>
      <c r="B101" s="75" t="str">
        <f t="shared" si="25"/>
        <v>PORTAL DE PAGOS</v>
      </c>
      <c r="C101" s="75" t="str">
        <f t="shared" si="18"/>
        <v>PORTAL DE PAGOSEjecución Casos de Prueba</v>
      </c>
      <c r="D101" s="400" t="s">
        <v>52</v>
      </c>
      <c r="E101" s="400"/>
      <c r="F101" s="73">
        <v>0.33333333333333331</v>
      </c>
      <c r="G101" s="73">
        <v>0.16666666666666666</v>
      </c>
      <c r="H101" s="73">
        <v>0.1</v>
      </c>
      <c r="I101" s="73">
        <v>0.5</v>
      </c>
      <c r="J101" s="73">
        <v>0.25</v>
      </c>
      <c r="K101" s="73">
        <v>0.16666666666666666</v>
      </c>
      <c r="L101" s="73">
        <v>0.33333333333333331</v>
      </c>
      <c r="M101" s="73">
        <v>0.16666666666666666</v>
      </c>
      <c r="N101" s="73">
        <v>0.1</v>
      </c>
      <c r="O101" s="73">
        <v>0</v>
      </c>
      <c r="P101" s="73">
        <v>0</v>
      </c>
      <c r="Q101" s="73">
        <v>0</v>
      </c>
      <c r="R101" s="73">
        <v>0.52500000000000002</v>
      </c>
      <c r="S101" s="73">
        <v>0.315</v>
      </c>
      <c r="T101" s="73">
        <v>0.21000000000000005</v>
      </c>
      <c r="U101" s="73">
        <v>0.41666666666666669</v>
      </c>
      <c r="V101" s="73">
        <v>0.25</v>
      </c>
      <c r="W101" s="73">
        <v>0.16666666666666666</v>
      </c>
      <c r="X101" s="73">
        <v>0</v>
      </c>
      <c r="Y101" s="73">
        <v>0</v>
      </c>
      <c r="Z101" s="73">
        <v>0</v>
      </c>
      <c r="AA101" s="73">
        <v>0.34</v>
      </c>
      <c r="AB101" s="73">
        <v>0.25</v>
      </c>
      <c r="AC101" s="73">
        <v>0.17</v>
      </c>
      <c r="AD101" s="73">
        <v>0</v>
      </c>
      <c r="AE101" s="73">
        <v>0</v>
      </c>
      <c r="AF101" s="103">
        <v>0</v>
      </c>
    </row>
    <row r="102" spans="1:32" ht="15" thickBot="1" x14ac:dyDescent="0.4">
      <c r="A102" s="397"/>
      <c r="B102" s="104" t="str">
        <f t="shared" si="25"/>
        <v>PORTAL DE PAGOS</v>
      </c>
      <c r="C102" s="104" t="str">
        <f t="shared" si="18"/>
        <v>PORTAL DE PAGOSPruebas de Reverso</v>
      </c>
      <c r="D102" s="401" t="s">
        <v>161</v>
      </c>
      <c r="E102" s="401"/>
      <c r="F102" s="105">
        <v>9</v>
      </c>
      <c r="G102" s="105">
        <v>5</v>
      </c>
      <c r="H102" s="105">
        <v>3</v>
      </c>
      <c r="I102" s="105" t="s">
        <v>160</v>
      </c>
      <c r="J102" s="105" t="s">
        <v>160</v>
      </c>
      <c r="K102" s="105" t="s">
        <v>160</v>
      </c>
      <c r="L102" s="105" t="s">
        <v>160</v>
      </c>
      <c r="M102" s="105" t="s">
        <v>160</v>
      </c>
      <c r="N102" s="105" t="s">
        <v>160</v>
      </c>
      <c r="O102" s="105" t="s">
        <v>160</v>
      </c>
      <c r="P102" s="105" t="s">
        <v>160</v>
      </c>
      <c r="Q102" s="105" t="s">
        <v>160</v>
      </c>
      <c r="R102" s="105" t="s">
        <v>160</v>
      </c>
      <c r="S102" s="105" t="s">
        <v>160</v>
      </c>
      <c r="T102" s="105" t="s">
        <v>160</v>
      </c>
      <c r="U102" s="105" t="s">
        <v>160</v>
      </c>
      <c r="V102" s="105" t="s">
        <v>160</v>
      </c>
      <c r="W102" s="105" t="s">
        <v>160</v>
      </c>
      <c r="X102" s="105" t="s">
        <v>160</v>
      </c>
      <c r="Y102" s="105" t="s">
        <v>160</v>
      </c>
      <c r="Z102" s="105" t="s">
        <v>160</v>
      </c>
      <c r="AA102" s="105" t="s">
        <v>160</v>
      </c>
      <c r="AB102" s="105" t="s">
        <v>160</v>
      </c>
      <c r="AC102" s="105" t="s">
        <v>160</v>
      </c>
      <c r="AD102" s="105" t="s">
        <v>160</v>
      </c>
      <c r="AE102" s="105" t="s">
        <v>160</v>
      </c>
      <c r="AF102" s="106" t="s">
        <v>160</v>
      </c>
    </row>
    <row r="103" spans="1:32" ht="15" thickBot="1" x14ac:dyDescent="0.4">
      <c r="A103" s="395" t="s">
        <v>180</v>
      </c>
      <c r="B103" s="100" t="str">
        <f>$A$103</f>
        <v>GOANYWHERE</v>
      </c>
      <c r="C103" s="100" t="str">
        <f t="shared" ref="C103:C106" si="26">CONCATENATE(B103,D103)</f>
        <v>GOANYWHERERediseño de casos de prueba</v>
      </c>
      <c r="D103" s="398" t="s">
        <v>20</v>
      </c>
      <c r="E103" s="398"/>
      <c r="F103" s="101">
        <v>0.25</v>
      </c>
      <c r="G103" s="101">
        <v>0.2</v>
      </c>
      <c r="H103" s="101">
        <v>0.16</v>
      </c>
      <c r="I103" s="101">
        <v>0.25</v>
      </c>
      <c r="J103" s="101">
        <v>0.2</v>
      </c>
      <c r="K103" s="101">
        <v>0.16</v>
      </c>
      <c r="L103" s="101">
        <v>0.25</v>
      </c>
      <c r="M103" s="101">
        <v>0.2</v>
      </c>
      <c r="N103" s="101">
        <v>0.16</v>
      </c>
      <c r="O103" s="101">
        <v>0</v>
      </c>
      <c r="P103" s="101">
        <v>0</v>
      </c>
      <c r="Q103" s="101">
        <v>0</v>
      </c>
      <c r="R103" s="101">
        <v>0.35</v>
      </c>
      <c r="S103" s="101">
        <v>0.35</v>
      </c>
      <c r="T103" s="101">
        <v>0.35</v>
      </c>
      <c r="U103" s="101">
        <v>0.25</v>
      </c>
      <c r="V103" s="101">
        <v>0.2</v>
      </c>
      <c r="W103" s="101">
        <v>0.16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2">
        <v>0</v>
      </c>
    </row>
    <row r="104" spans="1:32" ht="15" thickBot="1" x14ac:dyDescent="0.4">
      <c r="A104" s="396"/>
      <c r="B104" s="100" t="str">
        <f t="shared" ref="B104:B106" si="27">$A$103</f>
        <v>GOANYWHERE</v>
      </c>
      <c r="C104" s="100" t="str">
        <f t="shared" si="26"/>
        <v>GOANYWHEREDiseñar nuevos casos de prueba</v>
      </c>
      <c r="D104" s="398" t="s">
        <v>21</v>
      </c>
      <c r="E104" s="398"/>
      <c r="F104" s="101">
        <v>0.33</v>
      </c>
      <c r="G104" s="101">
        <v>0.2</v>
      </c>
      <c r="H104" s="101">
        <v>0.16</v>
      </c>
      <c r="I104" s="101">
        <v>0.25</v>
      </c>
      <c r="J104" s="101">
        <v>0.2</v>
      </c>
      <c r="K104" s="101">
        <v>0.16</v>
      </c>
      <c r="L104" s="101">
        <v>0.33</v>
      </c>
      <c r="M104" s="101">
        <v>0.2</v>
      </c>
      <c r="N104" s="101">
        <v>0.16</v>
      </c>
      <c r="O104" s="101">
        <v>0</v>
      </c>
      <c r="P104" s="101">
        <v>0</v>
      </c>
      <c r="Q104" s="101">
        <v>0</v>
      </c>
      <c r="R104" s="101">
        <v>0.56000000000000005</v>
      </c>
      <c r="S104" s="101">
        <v>0.4</v>
      </c>
      <c r="T104" s="101">
        <v>0.35</v>
      </c>
      <c r="U104" s="101">
        <v>0.25</v>
      </c>
      <c r="V104" s="101">
        <v>0.2</v>
      </c>
      <c r="W104" s="101">
        <v>0.16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2">
        <v>0</v>
      </c>
    </row>
    <row r="105" spans="1:32" ht="15" thickBot="1" x14ac:dyDescent="0.4">
      <c r="A105" s="396"/>
      <c r="B105" s="100" t="str">
        <f t="shared" si="27"/>
        <v>GOANYWHERE</v>
      </c>
      <c r="C105" s="100" t="str">
        <f t="shared" si="26"/>
        <v>GOANYWHEREEjecución Casos de Prueba</v>
      </c>
      <c r="D105" s="398" t="s">
        <v>52</v>
      </c>
      <c r="E105" s="398"/>
      <c r="F105" s="101">
        <v>0.66</v>
      </c>
      <c r="G105" s="101">
        <v>0.41</v>
      </c>
      <c r="H105" s="101">
        <v>0.25</v>
      </c>
      <c r="I105" s="101">
        <v>0.25</v>
      </c>
      <c r="J105" s="101">
        <v>0.2</v>
      </c>
      <c r="K105" s="101">
        <v>0.16</v>
      </c>
      <c r="L105" s="101">
        <v>0.66</v>
      </c>
      <c r="M105" s="101">
        <v>0.41</v>
      </c>
      <c r="N105" s="101">
        <v>0.25</v>
      </c>
      <c r="O105" s="101">
        <v>0</v>
      </c>
      <c r="P105" s="101">
        <v>0</v>
      </c>
      <c r="Q105" s="101">
        <v>0</v>
      </c>
      <c r="R105" s="101">
        <v>0.6</v>
      </c>
      <c r="S105" s="101">
        <v>0.54</v>
      </c>
      <c r="T105" s="101">
        <v>0.54</v>
      </c>
      <c r="U105" s="101">
        <v>0.4</v>
      </c>
      <c r="V105" s="101">
        <v>0.3</v>
      </c>
      <c r="W105" s="101">
        <v>0.2</v>
      </c>
      <c r="X105" s="101">
        <v>0</v>
      </c>
      <c r="Y105" s="101">
        <v>0</v>
      </c>
      <c r="Z105" s="101">
        <v>0</v>
      </c>
      <c r="AA105" s="101">
        <v>0</v>
      </c>
      <c r="AB105" s="101">
        <v>0</v>
      </c>
      <c r="AC105" s="101">
        <v>0</v>
      </c>
      <c r="AD105" s="101">
        <v>0</v>
      </c>
      <c r="AE105" s="101">
        <v>0</v>
      </c>
      <c r="AF105" s="102">
        <v>0</v>
      </c>
    </row>
    <row r="106" spans="1:32" ht="15" thickBot="1" x14ac:dyDescent="0.4">
      <c r="A106" s="397"/>
      <c r="B106" s="100" t="str">
        <f t="shared" si="27"/>
        <v>GOANYWHERE</v>
      </c>
      <c r="C106" s="100" t="str">
        <f t="shared" si="26"/>
        <v>GOANYWHEREPruebas de Reverso</v>
      </c>
      <c r="D106" s="398" t="s">
        <v>161</v>
      </c>
      <c r="E106" s="398"/>
      <c r="F106" s="101">
        <v>4</v>
      </c>
      <c r="G106" s="101">
        <v>3</v>
      </c>
      <c r="H106" s="101">
        <v>1.5</v>
      </c>
      <c r="I106" s="101" t="s">
        <v>160</v>
      </c>
      <c r="J106" s="101" t="s">
        <v>160</v>
      </c>
      <c r="K106" s="101" t="s">
        <v>160</v>
      </c>
      <c r="L106" s="101" t="s">
        <v>160</v>
      </c>
      <c r="M106" s="101" t="s">
        <v>160</v>
      </c>
      <c r="N106" s="101" t="s">
        <v>160</v>
      </c>
      <c r="O106" s="101" t="s">
        <v>160</v>
      </c>
      <c r="P106" s="101" t="s">
        <v>160</v>
      </c>
      <c r="Q106" s="101" t="s">
        <v>160</v>
      </c>
      <c r="R106" s="101" t="s">
        <v>160</v>
      </c>
      <c r="S106" s="101" t="s">
        <v>160</v>
      </c>
      <c r="T106" s="101" t="s">
        <v>160</v>
      </c>
      <c r="U106" s="101" t="s">
        <v>160</v>
      </c>
      <c r="V106" s="101" t="s">
        <v>160</v>
      </c>
      <c r="W106" s="101" t="s">
        <v>160</v>
      </c>
      <c r="X106" s="101" t="s">
        <v>160</v>
      </c>
      <c r="Y106" s="101" t="s">
        <v>160</v>
      </c>
      <c r="Z106" s="101" t="s">
        <v>160</v>
      </c>
      <c r="AA106" s="101" t="s">
        <v>160</v>
      </c>
      <c r="AB106" s="101" t="s">
        <v>160</v>
      </c>
      <c r="AC106" s="101" t="s">
        <v>160</v>
      </c>
      <c r="AD106" s="101" t="s">
        <v>160</v>
      </c>
      <c r="AE106" s="101" t="s">
        <v>160</v>
      </c>
      <c r="AF106" s="102" t="s">
        <v>160</v>
      </c>
    </row>
    <row r="107" spans="1:32" x14ac:dyDescent="0.35"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</row>
    <row r="108" spans="1:32" x14ac:dyDescent="0.35">
      <c r="F108" s="99"/>
      <c r="G108" s="99"/>
      <c r="H108" s="99"/>
      <c r="I108" s="99"/>
      <c r="AA108" s="109"/>
      <c r="AB108" s="109"/>
      <c r="AC108" s="109"/>
    </row>
    <row r="112" spans="1:32" x14ac:dyDescent="0.35">
      <c r="F112" s="2">
        <f>+F105*60</f>
        <v>39.6</v>
      </c>
    </row>
  </sheetData>
  <autoFilter ref="A6:CC106">
    <filterColumn colId="3" showButton="0"/>
  </autoFilter>
  <mergeCells count="139">
    <mergeCell ref="A103:A106"/>
    <mergeCell ref="D103:E103"/>
    <mergeCell ref="D104:E104"/>
    <mergeCell ref="D105:E105"/>
    <mergeCell ref="D106:E106"/>
    <mergeCell ref="D9:E9"/>
    <mergeCell ref="D63:E63"/>
    <mergeCell ref="D64:E64"/>
    <mergeCell ref="D65:E65"/>
    <mergeCell ref="D21:E21"/>
    <mergeCell ref="D11:E11"/>
    <mergeCell ref="D20:E20"/>
    <mergeCell ref="D15:E15"/>
    <mergeCell ref="D16:E16"/>
    <mergeCell ref="D17:E17"/>
    <mergeCell ref="D12:E12"/>
    <mergeCell ref="D13:E13"/>
    <mergeCell ref="D19:E19"/>
    <mergeCell ref="D38:E38"/>
    <mergeCell ref="D42:E42"/>
    <mergeCell ref="A39:A42"/>
    <mergeCell ref="D46:E46"/>
    <mergeCell ref="A43:A46"/>
    <mergeCell ref="D10:E10"/>
    <mergeCell ref="D2:D3"/>
    <mergeCell ref="E2:AF2"/>
    <mergeCell ref="E3:AF3"/>
    <mergeCell ref="U5:W5"/>
    <mergeCell ref="X5:Z5"/>
    <mergeCell ref="AA5:AC5"/>
    <mergeCell ref="F5:H5"/>
    <mergeCell ref="I5:K5"/>
    <mergeCell ref="R5:T5"/>
    <mergeCell ref="L5:N5"/>
    <mergeCell ref="O5:Q5"/>
    <mergeCell ref="D5:E6"/>
    <mergeCell ref="A5:A6"/>
    <mergeCell ref="D51:E51"/>
    <mergeCell ref="D52:E52"/>
    <mergeCell ref="D53:E53"/>
    <mergeCell ref="D49:E49"/>
    <mergeCell ref="AD5:AF5"/>
    <mergeCell ref="D47:E47"/>
    <mergeCell ref="D48:E48"/>
    <mergeCell ref="D43:E43"/>
    <mergeCell ref="D44:E44"/>
    <mergeCell ref="D45:E45"/>
    <mergeCell ref="D41:E41"/>
    <mergeCell ref="D39:E39"/>
    <mergeCell ref="D40:E40"/>
    <mergeCell ref="D35:E35"/>
    <mergeCell ref="D36:E36"/>
    <mergeCell ref="D37:E37"/>
    <mergeCell ref="D31:E31"/>
    <mergeCell ref="D32:E32"/>
    <mergeCell ref="D33:E33"/>
    <mergeCell ref="D29:E29"/>
    <mergeCell ref="D27:E27"/>
    <mergeCell ref="D28:E28"/>
    <mergeCell ref="D8:E8"/>
    <mergeCell ref="A27:A30"/>
    <mergeCell ref="D30:E30"/>
    <mergeCell ref="D34:E34"/>
    <mergeCell ref="A31:A34"/>
    <mergeCell ref="A35:A38"/>
    <mergeCell ref="D7:E7"/>
    <mergeCell ref="D23:E23"/>
    <mergeCell ref="D24:E24"/>
    <mergeCell ref="D25:E25"/>
    <mergeCell ref="A7:A10"/>
    <mergeCell ref="D14:E14"/>
    <mergeCell ref="A11:A14"/>
    <mergeCell ref="D18:E18"/>
    <mergeCell ref="A15:A18"/>
    <mergeCell ref="D22:E22"/>
    <mergeCell ref="A19:A22"/>
    <mergeCell ref="D26:E26"/>
    <mergeCell ref="A23:A26"/>
    <mergeCell ref="D62:E62"/>
    <mergeCell ref="A59:A62"/>
    <mergeCell ref="D66:E66"/>
    <mergeCell ref="A63:A66"/>
    <mergeCell ref="D70:E70"/>
    <mergeCell ref="A67:A70"/>
    <mergeCell ref="D50:E50"/>
    <mergeCell ref="A47:A50"/>
    <mergeCell ref="D54:E54"/>
    <mergeCell ref="A51:A54"/>
    <mergeCell ref="D58:E58"/>
    <mergeCell ref="A55:A58"/>
    <mergeCell ref="D67:E67"/>
    <mergeCell ref="D68:E68"/>
    <mergeCell ref="D69:E69"/>
    <mergeCell ref="D55:E55"/>
    <mergeCell ref="D56:E56"/>
    <mergeCell ref="D57:E57"/>
    <mergeCell ref="D59:E59"/>
    <mergeCell ref="D60:E60"/>
    <mergeCell ref="D61:E61"/>
    <mergeCell ref="A83:A86"/>
    <mergeCell ref="D83:E83"/>
    <mergeCell ref="D84:E84"/>
    <mergeCell ref="D85:E85"/>
    <mergeCell ref="D86:E86"/>
    <mergeCell ref="D74:E74"/>
    <mergeCell ref="A71:A74"/>
    <mergeCell ref="A75:A78"/>
    <mergeCell ref="D78:E78"/>
    <mergeCell ref="D82:E82"/>
    <mergeCell ref="A79:A82"/>
    <mergeCell ref="D79:E79"/>
    <mergeCell ref="D80:E80"/>
    <mergeCell ref="D81:E81"/>
    <mergeCell ref="D71:E71"/>
    <mergeCell ref="D72:E72"/>
    <mergeCell ref="D73:E73"/>
    <mergeCell ref="D75:E75"/>
    <mergeCell ref="D76:E76"/>
    <mergeCell ref="D77:E77"/>
    <mergeCell ref="A91:A94"/>
    <mergeCell ref="D91:E91"/>
    <mergeCell ref="D92:E92"/>
    <mergeCell ref="D93:E93"/>
    <mergeCell ref="D94:E94"/>
    <mergeCell ref="A87:A90"/>
    <mergeCell ref="D87:E87"/>
    <mergeCell ref="D88:E88"/>
    <mergeCell ref="D89:E89"/>
    <mergeCell ref="D90:E90"/>
    <mergeCell ref="A99:A102"/>
    <mergeCell ref="D99:E99"/>
    <mergeCell ref="D100:E100"/>
    <mergeCell ref="D101:E101"/>
    <mergeCell ref="D102:E102"/>
    <mergeCell ref="A95:A98"/>
    <mergeCell ref="D95:E95"/>
    <mergeCell ref="D96:E96"/>
    <mergeCell ref="D97:E97"/>
    <mergeCell ref="D98:E9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FED99579556F4E8B7D97D83A870819" ma:contentTypeVersion="0" ma:contentTypeDescription="Crear nuevo documento." ma:contentTypeScope="" ma:versionID="b7fd4a94a4b819541d412b26c3f35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dd313e2823f878bee41f9d37eae132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7ABF5-1192-43AA-80DB-76B5041F90CB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8D0A7C-D790-490B-996F-CBEF12A5F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F2E33-D58D-41BC-9094-70BC701F0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 Generales</vt:lpstr>
      <vt:lpstr>Selección</vt:lpstr>
      <vt:lpstr>Estimación</vt:lpstr>
      <vt:lpstr>Constantes</vt:lpstr>
      <vt:lpstr>Base_Constantes</vt:lpstr>
      <vt:lpstr>Plataforma</vt:lpstr>
    </vt:vector>
  </TitlesOfParts>
  <Company>Tecnocom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T09260</dc:creator>
  <cp:lastModifiedBy>Usuario de Windows</cp:lastModifiedBy>
  <dcterms:created xsi:type="dcterms:W3CDTF">2013-05-06T14:48:36Z</dcterms:created>
  <dcterms:modified xsi:type="dcterms:W3CDTF">2019-05-23T06:52:26Z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0x01010038FED99579556F4E8B7D97D83A870819</vt:lpwstr>
  </property>
</Properties>
</file>