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project\SpecializedApp\jorge\"/>
    </mc:Choice>
  </mc:AlternateContent>
  <xr:revisionPtr revIDLastSave="0" documentId="13_ncr:1_{4861FFA9-FDBE-4F42-8015-86795D91C82C}" xr6:coauthVersionLast="44" xr6:coauthVersionMax="44" xr10:uidLastSave="{00000000-0000-0000-0000-000000000000}"/>
  <bookViews>
    <workbookView xWindow="5775" yWindow="1845" windowWidth="20535" windowHeight="9885" xr2:uid="{F2A73BDB-189C-4CC3-A116-FBE0FAB08387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9" i="1" l="1"/>
  <c r="AE9" i="1"/>
  <c r="AH11" i="1"/>
  <c r="AH12" i="1"/>
  <c r="AH13" i="1"/>
  <c r="AH14" i="1"/>
  <c r="AH15" i="1"/>
  <c r="AH16" i="1"/>
  <c r="AH17" i="1"/>
  <c r="AH18" i="1"/>
  <c r="AH19" i="1"/>
  <c r="AH20" i="1"/>
  <c r="AH21" i="1"/>
  <c r="AH5" i="1"/>
  <c r="AH6" i="1"/>
  <c r="AH7" i="1"/>
  <c r="AH8" i="1"/>
  <c r="AH9" i="1"/>
  <c r="AJ11" i="1"/>
  <c r="AJ12" i="1"/>
  <c r="AJ13" i="1"/>
  <c r="AJ14" i="1"/>
  <c r="AJ15" i="1"/>
  <c r="AJ16" i="1"/>
  <c r="AJ17" i="1"/>
  <c r="AJ18" i="1"/>
  <c r="AJ19" i="1"/>
  <c r="AJ20" i="1"/>
  <c r="AJ21" i="1"/>
  <c r="AJ5" i="1"/>
  <c r="AJ6" i="1"/>
  <c r="AJ7" i="1"/>
  <c r="AJ8" i="1"/>
  <c r="AJ9" i="1"/>
  <c r="AE11" i="1"/>
  <c r="AE12" i="1"/>
  <c r="AE13" i="1"/>
  <c r="AE14" i="1"/>
  <c r="AE15" i="1"/>
  <c r="AE16" i="1"/>
  <c r="AE17" i="1"/>
  <c r="AE18" i="1"/>
  <c r="AE19" i="1"/>
  <c r="AE20" i="1"/>
  <c r="AE21" i="1"/>
  <c r="AE5" i="1"/>
  <c r="AE6" i="1"/>
  <c r="AE7" i="1"/>
  <c r="AE8" i="1"/>
  <c r="AC11" i="1"/>
  <c r="AC12" i="1"/>
  <c r="AC13" i="1"/>
  <c r="AC14" i="1"/>
  <c r="AC15" i="1"/>
  <c r="AC16" i="1"/>
  <c r="AC17" i="1"/>
  <c r="AC18" i="1"/>
  <c r="AC19" i="1"/>
  <c r="AC20" i="1"/>
  <c r="AC21" i="1"/>
  <c r="AC5" i="1"/>
  <c r="AC6" i="1"/>
  <c r="AC7" i="1"/>
  <c r="AC8" i="1"/>
  <c r="AC9" i="1"/>
  <c r="AD11" i="1"/>
  <c r="AD12" i="1"/>
  <c r="AD13" i="1"/>
  <c r="AD14" i="1"/>
  <c r="AD15" i="1"/>
  <c r="AD16" i="1"/>
  <c r="AD17" i="1"/>
  <c r="AD18" i="1"/>
  <c r="AD19" i="1"/>
  <c r="AD20" i="1"/>
  <c r="AD21" i="1"/>
  <c r="AD5" i="1"/>
  <c r="AD6" i="1"/>
  <c r="AD7" i="1"/>
  <c r="AD8" i="1"/>
  <c r="AF11" i="1"/>
  <c r="AF12" i="1"/>
  <c r="AF13" i="1"/>
  <c r="AF14" i="1"/>
  <c r="AF15" i="1"/>
  <c r="AF16" i="1"/>
  <c r="AF17" i="1"/>
  <c r="AF18" i="1"/>
  <c r="AF19" i="1"/>
  <c r="AF20" i="1"/>
  <c r="AF21" i="1"/>
  <c r="AF5" i="1"/>
  <c r="AF6" i="1"/>
  <c r="AF7" i="1"/>
  <c r="AF8" i="1"/>
  <c r="AF9" i="1"/>
  <c r="AB11" i="1"/>
  <c r="AB12" i="1"/>
  <c r="AB13" i="1"/>
  <c r="AB14" i="1"/>
  <c r="AB15" i="1"/>
  <c r="AB16" i="1"/>
  <c r="AB17" i="1"/>
  <c r="AB18" i="1"/>
  <c r="AB19" i="1"/>
  <c r="AB20" i="1"/>
  <c r="AB21" i="1"/>
  <c r="AB5" i="1"/>
  <c r="AB6" i="1"/>
  <c r="AB7" i="1"/>
  <c r="AB8" i="1"/>
  <c r="AB9" i="1"/>
  <c r="AA21" i="1"/>
  <c r="AA11" i="1"/>
  <c r="AA12" i="1"/>
  <c r="AA13" i="1"/>
  <c r="AA14" i="1"/>
  <c r="AA15" i="1"/>
  <c r="AA16" i="1"/>
  <c r="AA17" i="1"/>
  <c r="AA18" i="1"/>
  <c r="AA19" i="1"/>
  <c r="AA20" i="1"/>
  <c r="AA5" i="1"/>
  <c r="AA6" i="1"/>
  <c r="AA7" i="1"/>
  <c r="AA8" i="1"/>
  <c r="AA9" i="1"/>
  <c r="U11" i="1"/>
  <c r="U12" i="1"/>
  <c r="U13" i="1"/>
  <c r="U14" i="1"/>
  <c r="U15" i="1"/>
  <c r="U16" i="1"/>
  <c r="U17" i="1"/>
  <c r="U18" i="1"/>
  <c r="U19" i="1"/>
  <c r="U20" i="1"/>
  <c r="U21" i="1"/>
  <c r="U5" i="1"/>
  <c r="U6" i="1"/>
  <c r="U7" i="1"/>
  <c r="U8" i="1"/>
  <c r="U9" i="1"/>
  <c r="T9" i="1"/>
  <c r="T11" i="1"/>
  <c r="T12" i="1"/>
  <c r="T13" i="1"/>
  <c r="T14" i="1"/>
  <c r="T15" i="1"/>
  <c r="T16" i="1"/>
  <c r="T17" i="1"/>
  <c r="T18" i="1"/>
  <c r="T19" i="1"/>
  <c r="T20" i="1"/>
  <c r="T21" i="1"/>
  <c r="T5" i="1"/>
  <c r="T6" i="1"/>
  <c r="T7" i="1"/>
  <c r="T8" i="1"/>
  <c r="C22" i="1"/>
  <c r="R5" i="1"/>
  <c r="R6" i="1"/>
  <c r="R7" i="1"/>
  <c r="R8" i="1"/>
  <c r="R9" i="1"/>
  <c r="R21" i="1"/>
  <c r="R11" i="1"/>
  <c r="R12" i="1"/>
  <c r="R13" i="1"/>
  <c r="R14" i="1"/>
  <c r="R15" i="1"/>
  <c r="R16" i="1"/>
  <c r="R17" i="1"/>
  <c r="R18" i="1"/>
  <c r="R19" i="1"/>
  <c r="R20" i="1"/>
  <c r="R10" i="1"/>
  <c r="R22" i="1" s="1"/>
  <c r="D9" i="1"/>
  <c r="O9" i="1" s="1"/>
  <c r="K9" i="1"/>
  <c r="D10" i="1"/>
  <c r="K10" i="1"/>
  <c r="AH10" i="1" s="1"/>
  <c r="D11" i="1"/>
  <c r="L11" i="1" s="1"/>
  <c r="K11" i="1"/>
  <c r="M11" i="1"/>
  <c r="O11" i="1"/>
  <c r="D12" i="1"/>
  <c r="O12" i="1" s="1"/>
  <c r="K12" i="1"/>
  <c r="D13" i="1"/>
  <c r="O13" i="1" s="1"/>
  <c r="K13" i="1"/>
  <c r="D14" i="1"/>
  <c r="N14" i="1" s="1"/>
  <c r="K14" i="1"/>
  <c r="D15" i="1"/>
  <c r="O15" i="1" s="1"/>
  <c r="K15" i="1"/>
  <c r="D16" i="1"/>
  <c r="O16" i="1" s="1"/>
  <c r="K16" i="1"/>
  <c r="D17" i="1"/>
  <c r="M17" i="1" s="1"/>
  <c r="K17" i="1"/>
  <c r="D18" i="1"/>
  <c r="N18" i="1" s="1"/>
  <c r="K18" i="1"/>
  <c r="D19" i="1"/>
  <c r="M19" i="1" s="1"/>
  <c r="K19" i="1"/>
  <c r="P19" i="1"/>
  <c r="D20" i="1"/>
  <c r="O20" i="1" s="1"/>
  <c r="K20" i="1"/>
  <c r="D21" i="1"/>
  <c r="O21" i="1" s="1"/>
  <c r="K21" i="1"/>
  <c r="N21" i="1"/>
  <c r="K7" i="1"/>
  <c r="K8" i="1"/>
  <c r="D7" i="1"/>
  <c r="M7" i="1" s="1"/>
  <c r="D8" i="1"/>
  <c r="N8" i="1" s="1"/>
  <c r="D6" i="1"/>
  <c r="P6" i="1" s="1"/>
  <c r="K6" i="1"/>
  <c r="AC10" i="1" l="1"/>
  <c r="K22" i="1"/>
  <c r="T10" i="1"/>
  <c r="AB10" i="1"/>
  <c r="AE10" i="1"/>
  <c r="AF10" i="1"/>
  <c r="AJ10" i="1"/>
  <c r="U10" i="1"/>
  <c r="AA10" i="1"/>
  <c r="AD10" i="1"/>
  <c r="P7" i="1"/>
  <c r="M21" i="1"/>
  <c r="N20" i="1"/>
  <c r="P11" i="1"/>
  <c r="Q11" i="1" s="1"/>
  <c r="S11" i="1" s="1"/>
  <c r="V11" i="1" s="1"/>
  <c r="O7" i="1"/>
  <c r="L21" i="1"/>
  <c r="P21" i="1"/>
  <c r="M8" i="1"/>
  <c r="L7" i="1"/>
  <c r="N11" i="1"/>
  <c r="M9" i="1"/>
  <c r="N9" i="1"/>
  <c r="Q21" i="1"/>
  <c r="S21" i="1" s="1"/>
  <c r="N19" i="1"/>
  <c r="L19" i="1"/>
  <c r="P17" i="1"/>
  <c r="N15" i="1"/>
  <c r="O14" i="1"/>
  <c r="N13" i="1"/>
  <c r="L17" i="1"/>
  <c r="O19" i="1"/>
  <c r="O17" i="1"/>
  <c r="M15" i="1"/>
  <c r="M13" i="1"/>
  <c r="L15" i="1"/>
  <c r="L13" i="1"/>
  <c r="N17" i="1"/>
  <c r="P15" i="1"/>
  <c r="P13" i="1"/>
  <c r="P9" i="1"/>
  <c r="L9" i="1"/>
  <c r="L10" i="1"/>
  <c r="P10" i="1"/>
  <c r="M10" i="1"/>
  <c r="N10" i="1"/>
  <c r="O10" i="1"/>
  <c r="O22" i="1" s="1"/>
  <c r="L16" i="1"/>
  <c r="P16" i="1"/>
  <c r="M16" i="1"/>
  <c r="L12" i="1"/>
  <c r="P12" i="1"/>
  <c r="M12" i="1"/>
  <c r="L18" i="1"/>
  <c r="P18" i="1"/>
  <c r="M18" i="1"/>
  <c r="L20" i="1"/>
  <c r="P20" i="1"/>
  <c r="M20" i="1"/>
  <c r="O18" i="1"/>
  <c r="N16" i="1"/>
  <c r="L14" i="1"/>
  <c r="P14" i="1"/>
  <c r="M14" i="1"/>
  <c r="N12" i="1"/>
  <c r="P8" i="1"/>
  <c r="L8" i="1"/>
  <c r="M6" i="1"/>
  <c r="O8" i="1"/>
  <c r="N7" i="1"/>
  <c r="Q7" i="1" s="1"/>
  <c r="S7" i="1" s="1"/>
  <c r="N6" i="1"/>
  <c r="O6" i="1"/>
  <c r="L6" i="1"/>
  <c r="AC32" i="1"/>
  <c r="N22" i="1" l="1"/>
  <c r="L22" i="1"/>
  <c r="M22" i="1"/>
  <c r="P22" i="1"/>
  <c r="Q8" i="1"/>
  <c r="S8" i="1" s="1"/>
  <c r="Q17" i="1"/>
  <c r="S17" i="1" s="1"/>
  <c r="Q9" i="1"/>
  <c r="AI11" i="1"/>
  <c r="Q19" i="1"/>
  <c r="S19" i="1" s="1"/>
  <c r="AK11" i="1"/>
  <c r="Q13" i="1"/>
  <c r="S13" i="1" s="1"/>
  <c r="Q15" i="1"/>
  <c r="S15" i="1" s="1"/>
  <c r="V15" i="1" s="1"/>
  <c r="W11" i="1"/>
  <c r="X11" i="1" s="1"/>
  <c r="Y11" i="1" s="1"/>
  <c r="Z11" i="1" s="1"/>
  <c r="Q10" i="1"/>
  <c r="S10" i="1" s="1"/>
  <c r="Q14" i="1"/>
  <c r="S14" i="1" s="1"/>
  <c r="Q16" i="1"/>
  <c r="S16" i="1" s="1"/>
  <c r="Q20" i="1"/>
  <c r="S20" i="1" s="1"/>
  <c r="Q18" i="1"/>
  <c r="S18" i="1" s="1"/>
  <c r="Q12" i="1"/>
  <c r="S12" i="1" s="1"/>
  <c r="V21" i="1"/>
  <c r="AI21" i="1"/>
  <c r="AK21" i="1"/>
  <c r="V17" i="1"/>
  <c r="AI17" i="1"/>
  <c r="V8" i="1"/>
  <c r="AI7" i="1"/>
  <c r="V7" i="1"/>
  <c r="AK7" i="1"/>
  <c r="AL7" i="1"/>
  <c r="Q6" i="1"/>
  <c r="S6" i="1" s="1"/>
  <c r="D5" i="1"/>
  <c r="L5" i="1" s="1"/>
  <c r="K5" i="1"/>
  <c r="S9" i="1" l="1"/>
  <c r="Q22" i="1"/>
  <c r="AI8" i="1"/>
  <c r="AK8" i="1"/>
  <c r="AK13" i="1"/>
  <c r="AG8" i="1"/>
  <c r="AG17" i="1"/>
  <c r="AK17" i="1"/>
  <c r="W17" i="1"/>
  <c r="X17" i="1" s="1"/>
  <c r="Y17" i="1" s="1"/>
  <c r="Z17" i="1" s="1"/>
  <c r="V19" i="1"/>
  <c r="AK19" i="1"/>
  <c r="AG11" i="1"/>
  <c r="AI13" i="1"/>
  <c r="AL11" i="1"/>
  <c r="V13" i="1"/>
  <c r="AI19" i="1"/>
  <c r="AI15" i="1"/>
  <c r="AL21" i="1"/>
  <c r="AK15" i="1"/>
  <c r="AL17" i="1"/>
  <c r="AK12" i="1"/>
  <c r="V12" i="1"/>
  <c r="AI12" i="1"/>
  <c r="AK10" i="1"/>
  <c r="AI10" i="1"/>
  <c r="V10" i="1"/>
  <c r="W10" i="1" s="1"/>
  <c r="X10" i="1" s="1"/>
  <c r="AG21" i="1"/>
  <c r="AK18" i="1"/>
  <c r="AI18" i="1"/>
  <c r="V18" i="1"/>
  <c r="W21" i="1"/>
  <c r="X21" i="1" s="1"/>
  <c r="Y21" i="1" s="1"/>
  <c r="Z21" i="1" s="1"/>
  <c r="AK20" i="1"/>
  <c r="AI20" i="1"/>
  <c r="V20" i="1"/>
  <c r="AK16" i="1"/>
  <c r="V16" i="1"/>
  <c r="AI16" i="1"/>
  <c r="AK14" i="1"/>
  <c r="AI14" i="1"/>
  <c r="V14" i="1"/>
  <c r="W8" i="1"/>
  <c r="X8" i="1" s="1"/>
  <c r="Y8" i="1" s="1"/>
  <c r="Z8" i="1" s="1"/>
  <c r="AG7" i="1"/>
  <c r="AM7" i="1" s="1"/>
  <c r="W7" i="1"/>
  <c r="X7" i="1" s="1"/>
  <c r="Y7" i="1" s="1"/>
  <c r="Z7" i="1" s="1"/>
  <c r="V6" i="1"/>
  <c r="AK6" i="1"/>
  <c r="AI6" i="1"/>
  <c r="O5" i="1"/>
  <c r="P5" i="1"/>
  <c r="M5" i="1"/>
  <c r="N5" i="1"/>
  <c r="AL8" i="1" l="1"/>
  <c r="W15" i="1"/>
  <c r="X15" i="1" s="1"/>
  <c r="Y15" i="1" s="1"/>
  <c r="Z15" i="1" s="1"/>
  <c r="AM11" i="1"/>
  <c r="T22" i="1"/>
  <c r="AE22" i="1"/>
  <c r="U22" i="1"/>
  <c r="AF22" i="1"/>
  <c r="AI9" i="1"/>
  <c r="AI22" i="1" s="1"/>
  <c r="V9" i="1"/>
  <c r="V22" i="1" s="1"/>
  <c r="AB22" i="1"/>
  <c r="AA22" i="1"/>
  <c r="AK9" i="1"/>
  <c r="AD22" i="1"/>
  <c r="S22" i="1"/>
  <c r="AL13" i="1"/>
  <c r="W19" i="1"/>
  <c r="X19" i="1" s="1"/>
  <c r="Y19" i="1" s="1"/>
  <c r="Z19" i="1" s="1"/>
  <c r="AL15" i="1"/>
  <c r="W13" i="1"/>
  <c r="X13" i="1" s="1"/>
  <c r="Y13" i="1" s="1"/>
  <c r="Z13" i="1" s="1"/>
  <c r="AM8" i="1"/>
  <c r="AG13" i="1"/>
  <c r="AL19" i="1"/>
  <c r="AG15" i="1"/>
  <c r="W14" i="1"/>
  <c r="X14" i="1" s="1"/>
  <c r="Y14" i="1" s="1"/>
  <c r="Z14" i="1" s="1"/>
  <c r="W12" i="1"/>
  <c r="X12" i="1" s="1"/>
  <c r="Y12" i="1" s="1"/>
  <c r="Z12" i="1" s="1"/>
  <c r="AG19" i="1"/>
  <c r="AM19" i="1" s="1"/>
  <c r="AM17" i="1"/>
  <c r="W16" i="1"/>
  <c r="X16" i="1" s="1"/>
  <c r="Y16" i="1" s="1"/>
  <c r="Z16" i="1" s="1"/>
  <c r="W20" i="1"/>
  <c r="X20" i="1" s="1"/>
  <c r="Y20" i="1" s="1"/>
  <c r="Z20" i="1" s="1"/>
  <c r="AL16" i="1"/>
  <c r="AM21" i="1"/>
  <c r="AG20" i="1"/>
  <c r="AL20" i="1"/>
  <c r="AG18" i="1"/>
  <c r="AL10" i="1"/>
  <c r="AG10" i="1"/>
  <c r="AG14" i="1"/>
  <c r="AL14" i="1"/>
  <c r="AG16" i="1"/>
  <c r="AL18" i="1"/>
  <c r="W18" i="1"/>
  <c r="X18" i="1" s="1"/>
  <c r="Y18" i="1" s="1"/>
  <c r="Z18" i="1" s="1"/>
  <c r="AG12" i="1"/>
  <c r="AL12" i="1"/>
  <c r="Y10" i="1"/>
  <c r="Z10" i="1" s="1"/>
  <c r="AL6" i="1"/>
  <c r="W6" i="1"/>
  <c r="X6" i="1" s="1"/>
  <c r="Y6" i="1" s="1"/>
  <c r="Z6" i="1" s="1"/>
  <c r="AG6" i="1"/>
  <c r="Q5" i="1"/>
  <c r="S5" i="1" s="1"/>
  <c r="AC22" i="1" s="1"/>
  <c r="AM13" i="1" l="1"/>
  <c r="AL9" i="1"/>
  <c r="W9" i="1"/>
  <c r="X9" i="1" s="1"/>
  <c r="Y9" i="1" s="1"/>
  <c r="AG9" i="1"/>
  <c r="AM15" i="1"/>
  <c r="AM6" i="1"/>
  <c r="AM18" i="1"/>
  <c r="AM20" i="1"/>
  <c r="AM16" i="1"/>
  <c r="AM10" i="1"/>
  <c r="AM12" i="1"/>
  <c r="AM14" i="1"/>
  <c r="AI5" i="1"/>
  <c r="AH22" i="1"/>
  <c r="V5" i="1"/>
  <c r="AK5" i="1" l="1"/>
  <c r="AK22" i="1" s="1"/>
  <c r="AJ22" i="1"/>
  <c r="AM9" i="1"/>
  <c r="Z9" i="1"/>
  <c r="AG5" i="1"/>
  <c r="AG22" i="1" s="1"/>
  <c r="W5" i="1"/>
  <c r="X5" i="1" s="1"/>
  <c r="Y5" i="1" s="1"/>
  <c r="Z5" i="1" s="1"/>
  <c r="AL5" i="1" l="1"/>
  <c r="AL22" i="1" s="1"/>
  <c r="Y22" i="1"/>
  <c r="Z22" i="1"/>
  <c r="X22" i="1"/>
  <c r="AM5" i="1"/>
  <c r="AM22" i="1" s="1"/>
</calcChain>
</file>

<file path=xl/sharedStrings.xml><?xml version="1.0" encoding="utf-8"?>
<sst xmlns="http://schemas.openxmlformats.org/spreadsheetml/2006/main" count="55" uniqueCount="50">
  <si>
    <t xml:space="preserve">SUELDO </t>
  </si>
  <si>
    <t>CEDULA</t>
  </si>
  <si>
    <t>EMPLEADO</t>
  </si>
  <si>
    <t>DIAS</t>
  </si>
  <si>
    <t>BASICO</t>
  </si>
  <si>
    <t>ANDREA CARDENAS</t>
  </si>
  <si>
    <t>RECARGO NOCTURNO</t>
  </si>
  <si>
    <t>EXTRAS DIURNA</t>
  </si>
  <si>
    <t>EXTRAS NOCTURNA</t>
  </si>
  <si>
    <t>EXTRAS DOMINGOS</t>
  </si>
  <si>
    <t>EXTRAS  NOCTURNA DOMINGOS</t>
  </si>
  <si>
    <t>HORAS</t>
  </si>
  <si>
    <t>VALOR</t>
  </si>
  <si>
    <t>TOTAL EXTRAS VALOR</t>
  </si>
  <si>
    <t>AUXILIO TRANSPORTE</t>
  </si>
  <si>
    <t>TOTAL DEVENGADO</t>
  </si>
  <si>
    <t>SALUD COLABORADOR</t>
  </si>
  <si>
    <t>PENSION COLABORADOR</t>
  </si>
  <si>
    <t>UVT</t>
  </si>
  <si>
    <t>RETEFUENTE</t>
  </si>
  <si>
    <t>TOTAL DEDUCIDO</t>
  </si>
  <si>
    <t>TOTAL NETO</t>
  </si>
  <si>
    <t>FONDO SOLIDARIDAD</t>
  </si>
  <si>
    <t>0-85</t>
  </si>
  <si>
    <t>85-140</t>
  </si>
  <si>
    <t>140-350</t>
  </si>
  <si>
    <t>350-640</t>
  </si>
  <si>
    <t>640-1140</t>
  </si>
  <si>
    <t>1140 mas</t>
  </si>
  <si>
    <t>DEVENGADO</t>
  </si>
  <si>
    <t>DEDUCIDO</t>
  </si>
  <si>
    <t>SALUD</t>
  </si>
  <si>
    <t>PENSION</t>
  </si>
  <si>
    <t>ARL</t>
  </si>
  <si>
    <t>SENA</t>
  </si>
  <si>
    <t>ICBF</t>
  </si>
  <si>
    <t>CAJAS</t>
  </si>
  <si>
    <t>TOTAL PARAFISCALES</t>
  </si>
  <si>
    <t>PRIMA</t>
  </si>
  <si>
    <t>VACACAIONES</t>
  </si>
  <si>
    <t>CESANTIAS</t>
  </si>
  <si>
    <t>INTERES CESANTIAS</t>
  </si>
  <si>
    <t>TOTALES PRESTACION</t>
  </si>
  <si>
    <t>TOTAL NOMINA</t>
  </si>
  <si>
    <t>APROPIACIONES</t>
  </si>
  <si>
    <t>EMPLEADOR</t>
  </si>
  <si>
    <t>JORGE SALAS</t>
  </si>
  <si>
    <t>LUISA MANUALA</t>
  </si>
  <si>
    <t>JUAN HAON</t>
  </si>
  <si>
    <t>VALOR HORA ORDINARIA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</si>
</sst>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-&quot;$&quot;\ * #,##0_-;\-&quot;$&quot;\ * #,##0_-;_-&quot;$&quot;\ * &quot;-&quot;_-;_-@_-"/>
    <numFmt numFmtId="41" formatCode="_-* #,##0_-;\-* #,##0_-;_-* &quot;-&quot;_-;_-@_-"/>
    <numFmt numFmtId="164" formatCode="0.0%"/>
    <numFmt numFmtId="169" formatCode="_-&quot;$&quot;\ * #,##0.00_-;\-&quot;$&quot;\ * #,##0.00_-;_-&quot;$&quot;\ * &quot;-&quot;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22"/>
      <color theme="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2" borderId="0" applyNumberFormat="0" applyBorder="0" applyAlignment="0" applyProtection="0"/>
    <xf numFmtId="41" fontId="1" fillId="0" borderId="0" applyFont="0" applyFill="0" applyBorder="0" applyAlignment="0" applyProtection="0"/>
  </cellStyleXfs>
  <cellXfs count="67">
    <xf numFmtId="0" fontId="0" fillId="0" borderId="0" xfId="0"/>
    <xf numFmtId="0" fontId="0" fillId="3" borderId="1" xfId="0" applyFill="1" applyBorder="1"/>
    <xf numFmtId="0" fontId="3" fillId="0" borderId="0" xfId="0" applyFont="1" applyAlignment="1">
      <alignment horizontal="center" vertical="center" wrapText="1"/>
    </xf>
    <xf numFmtId="0" fontId="0" fillId="8" borderId="1" xfId="0" applyFill="1" applyBorder="1"/>
    <xf numFmtId="0" fontId="7" fillId="10" borderId="0" xfId="0" applyFont="1" applyFill="1" applyAlignment="1">
      <alignment horizontal="center"/>
    </xf>
    <xf numFmtId="0" fontId="7" fillId="7" borderId="0" xfId="0" applyFont="1" applyFill="1" applyAlignment="1">
      <alignment horizontal="center"/>
    </xf>
    <xf numFmtId="0" fontId="3" fillId="5" borderId="2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 wrapText="1"/>
    </xf>
    <xf numFmtId="0" fontId="0" fillId="11" borderId="0" xfId="0" applyFill="1" applyBorder="1" applyAlignment="1">
      <alignment horizontal="center"/>
    </xf>
    <xf numFmtId="0" fontId="0" fillId="3" borderId="5" xfId="0" applyFill="1" applyBorder="1"/>
    <xf numFmtId="42" fontId="0" fillId="4" borderId="5" xfId="1" applyFont="1" applyFill="1" applyBorder="1"/>
    <xf numFmtId="42" fontId="0" fillId="3" borderId="5" xfId="0" applyNumberFormat="1" applyFill="1" applyBorder="1"/>
    <xf numFmtId="0" fontId="0" fillId="3" borderId="5" xfId="0" applyFill="1" applyBorder="1" applyAlignment="1">
      <alignment horizontal="center"/>
    </xf>
    <xf numFmtId="42" fontId="3" fillId="4" borderId="5" xfId="0" applyNumberFormat="1" applyFont="1" applyFill="1" applyBorder="1"/>
    <xf numFmtId="42" fontId="0" fillId="5" borderId="5" xfId="0" applyNumberFormat="1" applyFill="1" applyBorder="1"/>
    <xf numFmtId="42" fontId="0" fillId="8" borderId="5" xfId="0" applyNumberFormat="1" applyFill="1" applyBorder="1"/>
    <xf numFmtId="42" fontId="0" fillId="8" borderId="5" xfId="1" applyFont="1" applyFill="1" applyBorder="1"/>
    <xf numFmtId="42" fontId="2" fillId="7" borderId="5" xfId="1" applyFont="1" applyFill="1" applyBorder="1"/>
    <xf numFmtId="42" fontId="0" fillId="11" borderId="5" xfId="1" applyFont="1" applyFill="1" applyBorder="1"/>
    <xf numFmtId="42" fontId="0" fillId="4" borderId="5" xfId="0" applyNumberFormat="1" applyFill="1" applyBorder="1"/>
    <xf numFmtId="42" fontId="0" fillId="12" borderId="5" xfId="1" applyFont="1" applyFill="1" applyBorder="1"/>
    <xf numFmtId="1" fontId="2" fillId="9" borderId="5" xfId="1" applyNumberFormat="1" applyFont="1" applyFill="1" applyBorder="1" applyAlignment="1">
      <alignment horizontal="center"/>
    </xf>
    <xf numFmtId="42" fontId="3" fillId="4" borderId="6" xfId="1" applyFont="1" applyFill="1" applyBorder="1"/>
    <xf numFmtId="42" fontId="0" fillId="8" borderId="7" xfId="0" applyNumberFormat="1" applyFill="1" applyBorder="1"/>
    <xf numFmtId="42" fontId="5" fillId="6" borderId="9" xfId="0" applyNumberFormat="1" applyFont="1" applyFill="1" applyBorder="1"/>
    <xf numFmtId="42" fontId="6" fillId="13" borderId="5" xfId="0" applyNumberFormat="1" applyFont="1" applyFill="1" applyBorder="1"/>
    <xf numFmtId="0" fontId="3" fillId="3" borderId="10" xfId="0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3" fillId="4" borderId="11" xfId="0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3" fillId="4" borderId="11" xfId="0" applyFont="1" applyFill="1" applyBorder="1" applyAlignment="1">
      <alignment horizontal="center" vertical="center" wrapText="1"/>
    </xf>
    <xf numFmtId="0" fontId="3" fillId="5" borderId="11" xfId="0" applyFont="1" applyFill="1" applyBorder="1" applyAlignment="1">
      <alignment horizontal="center" vertical="center" wrapText="1"/>
    </xf>
    <xf numFmtId="0" fontId="3" fillId="6" borderId="11" xfId="0" applyFont="1" applyFill="1" applyBorder="1" applyAlignment="1">
      <alignment horizontal="center" vertical="center" wrapText="1"/>
    </xf>
    <xf numFmtId="0" fontId="3" fillId="8" borderId="11" xfId="0" applyFont="1" applyFill="1" applyBorder="1" applyAlignment="1">
      <alignment horizontal="center" vertical="center" wrapText="1"/>
    </xf>
    <xf numFmtId="0" fontId="3" fillId="8" borderId="11" xfId="0" applyFont="1" applyFill="1" applyBorder="1" applyAlignment="1">
      <alignment horizontal="center" vertical="center" wrapText="1"/>
    </xf>
    <xf numFmtId="0" fontId="2" fillId="9" borderId="11" xfId="0" applyFont="1" applyFill="1" applyBorder="1" applyAlignment="1">
      <alignment horizontal="center" vertical="center" wrapText="1"/>
    </xf>
    <xf numFmtId="0" fontId="2" fillId="7" borderId="11" xfId="0" applyFont="1" applyFill="1" applyBorder="1" applyAlignment="1">
      <alignment horizontal="center" vertical="center" wrapText="1"/>
    </xf>
    <xf numFmtId="0" fontId="3" fillId="11" borderId="11" xfId="0" applyFont="1" applyFill="1" applyBorder="1" applyAlignment="1">
      <alignment horizontal="center" vertical="center" wrapText="1"/>
    </xf>
    <xf numFmtId="0" fontId="3" fillId="12" borderId="11" xfId="0" applyFont="1" applyFill="1" applyBorder="1" applyAlignment="1">
      <alignment horizontal="center" vertical="center" wrapText="1"/>
    </xf>
    <xf numFmtId="0" fontId="6" fillId="13" borderId="12" xfId="0" applyFont="1" applyFill="1" applyBorder="1" applyAlignment="1">
      <alignment horizontal="center" vertical="center" wrapText="1"/>
    </xf>
    <xf numFmtId="0" fontId="3" fillId="3" borderId="13" xfId="0" applyFont="1" applyFill="1" applyBorder="1" applyAlignment="1">
      <alignment horizontal="center" vertical="center" wrapText="1"/>
    </xf>
    <xf numFmtId="0" fontId="3" fillId="3" borderId="14" xfId="0" applyFont="1" applyFill="1" applyBorder="1" applyAlignment="1">
      <alignment horizontal="center" vertical="center" wrapText="1"/>
    </xf>
    <xf numFmtId="42" fontId="3" fillId="4" borderId="14" xfId="1" applyFont="1" applyFill="1" applyBorder="1" applyAlignment="1">
      <alignment horizontal="center" vertical="center" wrapText="1"/>
    </xf>
    <xf numFmtId="10" fontId="3" fillId="3" borderId="14" xfId="2" applyNumberFormat="1" applyFont="1" applyFill="1" applyBorder="1" applyAlignment="1">
      <alignment horizontal="center" vertical="center" wrapText="1"/>
    </xf>
    <xf numFmtId="0" fontId="3" fillId="4" borderId="14" xfId="0" applyFont="1" applyFill="1" applyBorder="1" applyAlignment="1">
      <alignment horizontal="center" vertical="center" wrapText="1"/>
    </xf>
    <xf numFmtId="0" fontId="3" fillId="5" borderId="14" xfId="0" applyFont="1" applyFill="1" applyBorder="1" applyAlignment="1">
      <alignment horizontal="center" vertical="center" wrapText="1"/>
    </xf>
    <xf numFmtId="0" fontId="3" fillId="6" borderId="14" xfId="0" applyFont="1" applyFill="1" applyBorder="1" applyAlignment="1">
      <alignment horizontal="center" vertical="center" wrapText="1"/>
    </xf>
    <xf numFmtId="9" fontId="3" fillId="8" borderId="14" xfId="2" applyFont="1" applyFill="1" applyBorder="1" applyAlignment="1">
      <alignment horizontal="center" vertical="center" wrapText="1"/>
    </xf>
    <xf numFmtId="0" fontId="3" fillId="8" borderId="14" xfId="0" applyFont="1" applyFill="1" applyBorder="1" applyAlignment="1">
      <alignment horizontal="center" vertical="center" wrapText="1"/>
    </xf>
    <xf numFmtId="0" fontId="2" fillId="9" borderId="14" xfId="0" applyFont="1" applyFill="1" applyBorder="1" applyAlignment="1">
      <alignment horizontal="center" vertical="center" wrapText="1"/>
    </xf>
    <xf numFmtId="0" fontId="2" fillId="7" borderId="14" xfId="0" applyFont="1" applyFill="1" applyBorder="1" applyAlignment="1">
      <alignment horizontal="center" vertical="center" wrapText="1"/>
    </xf>
    <xf numFmtId="164" fontId="3" fillId="11" borderId="14" xfId="2" applyNumberFormat="1" applyFont="1" applyFill="1" applyBorder="1" applyAlignment="1">
      <alignment horizontal="center" vertical="center" wrapText="1"/>
    </xf>
    <xf numFmtId="10" fontId="3" fillId="11" borderId="14" xfId="2" applyNumberFormat="1" applyFont="1" applyFill="1" applyBorder="1" applyAlignment="1">
      <alignment horizontal="center" vertical="center" wrapText="1"/>
    </xf>
    <xf numFmtId="10" fontId="3" fillId="12" borderId="14" xfId="2" applyNumberFormat="1" applyFont="1" applyFill="1" applyBorder="1" applyAlignment="1">
      <alignment horizontal="center" vertical="center" wrapText="1"/>
    </xf>
    <xf numFmtId="0" fontId="6" fillId="13" borderId="15" xfId="0" applyFont="1" applyFill="1" applyBorder="1" applyAlignment="1">
      <alignment horizontal="center" vertical="center" wrapText="1"/>
    </xf>
    <xf numFmtId="41" fontId="0" fillId="14" borderId="1" xfId="4" applyFont="1" applyFill="1" applyBorder="1"/>
    <xf numFmtId="0" fontId="3" fillId="4" borderId="16" xfId="0" applyFont="1" applyFill="1" applyBorder="1" applyAlignment="1">
      <alignment horizontal="center" vertical="center" wrapText="1"/>
    </xf>
    <xf numFmtId="0" fontId="3" fillId="4" borderId="17" xfId="0" applyFont="1" applyFill="1" applyBorder="1" applyAlignment="1">
      <alignment horizontal="center" vertical="center" wrapText="1"/>
    </xf>
    <xf numFmtId="0" fontId="8" fillId="2" borderId="0" xfId="3" applyFont="1" applyAlignment="1">
      <alignment horizontal="center"/>
    </xf>
    <xf numFmtId="0" fontId="3" fillId="0" borderId="0" xfId="0" applyFont="1"/>
    <xf numFmtId="42" fontId="3" fillId="0" borderId="0" xfId="0" applyNumberFormat="1" applyFont="1"/>
    <xf numFmtId="0" fontId="3" fillId="3" borderId="8" xfId="0" applyFont="1" applyFill="1" applyBorder="1" applyAlignment="1">
      <alignment horizontal="center" vertical="center" wrapText="1"/>
    </xf>
    <xf numFmtId="0" fontId="0" fillId="3" borderId="18" xfId="0" applyFill="1" applyBorder="1" applyAlignment="1">
      <alignment horizontal="center"/>
    </xf>
    <xf numFmtId="0" fontId="0" fillId="3" borderId="19" xfId="0" applyFill="1" applyBorder="1" applyAlignment="1">
      <alignment horizontal="center"/>
    </xf>
    <xf numFmtId="0" fontId="0" fillId="3" borderId="20" xfId="0" applyFill="1" applyBorder="1" applyAlignment="1">
      <alignment horizontal="center"/>
    </xf>
    <xf numFmtId="169" fontId="0" fillId="12" borderId="5" xfId="1" applyNumberFormat="1" applyFont="1" applyFill="1" applyBorder="1"/>
  </cellXfs>
  <cellStyles count="5">
    <cellStyle name="Énfasis6" xfId="3" builtinId="49"/>
    <cellStyle name="Millares [0]" xfId="4" builtinId="6"/>
    <cellStyle name="Moneda [0]" xfId="1" builtinId="7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B8508-D3DD-4D14-B50C-AFA9961BEDD1}">
  <dimension ref="A1:AQ32"/>
  <sheetViews>
    <sheetView tabSelected="1" zoomScale="70" zoomScaleNormal="70" workbookViewId="0">
      <selection activeCell="J9" sqref="J9"/>
    </sheetView>
  </sheetViews>
  <sheetFormatPr baseColWidth="10" defaultRowHeight="15" x14ac:dyDescent="0.25"/>
  <cols>
    <col min="1" max="1" width="12.42578125" bestFit="1" customWidth="1"/>
    <col min="2" max="2" width="21.5703125" bestFit="1" customWidth="1"/>
    <col min="3" max="3" width="19.28515625" bestFit="1" customWidth="1"/>
    <col min="4" max="4" width="15.85546875" customWidth="1"/>
    <col min="5" max="5" width="8.7109375" bestFit="1" customWidth="1"/>
    <col min="6" max="6" width="11.140625" bestFit="1" customWidth="1"/>
    <col min="7" max="7" width="15" customWidth="1"/>
    <col min="8" max="8" width="14.140625" customWidth="1"/>
    <col min="9" max="9" width="14.5703125" bestFit="1" customWidth="1"/>
    <col min="10" max="10" width="15" customWidth="1"/>
    <col min="11" max="11" width="18.85546875" bestFit="1" customWidth="1"/>
    <col min="12" max="12" width="15.28515625" bestFit="1" customWidth="1"/>
    <col min="13" max="13" width="15.42578125" customWidth="1"/>
    <col min="14" max="14" width="15.7109375" bestFit="1" customWidth="1"/>
    <col min="15" max="15" width="14.5703125" bestFit="1" customWidth="1"/>
    <col min="16" max="17" width="17.42578125" bestFit="1" customWidth="1"/>
    <col min="18" max="18" width="17.42578125" customWidth="1"/>
    <col min="19" max="19" width="18.5703125" bestFit="1" customWidth="1"/>
    <col min="20" max="20" width="20.28515625" customWidth="1"/>
    <col min="21" max="21" width="21.85546875" customWidth="1"/>
    <col min="22" max="22" width="18.140625" customWidth="1"/>
    <col min="23" max="23" width="9.140625" bestFit="1" customWidth="1"/>
    <col min="24" max="25" width="17.85546875" bestFit="1" customWidth="1"/>
    <col min="26" max="26" width="18.85546875" bestFit="1" customWidth="1"/>
    <col min="27" max="27" width="16.7109375" bestFit="1" customWidth="1"/>
    <col min="28" max="28" width="17.85546875" bestFit="1" customWidth="1"/>
    <col min="29" max="29" width="17.140625" bestFit="1" customWidth="1"/>
    <col min="30" max="31" width="15.7109375" bestFit="1" customWidth="1"/>
    <col min="32" max="32" width="14.85546875" bestFit="1" customWidth="1"/>
    <col min="33" max="33" width="19.85546875" bestFit="1" customWidth="1"/>
    <col min="34" max="34" width="17.85546875" bestFit="1" customWidth="1"/>
    <col min="35" max="35" width="18.7109375" bestFit="1" customWidth="1"/>
    <col min="36" max="36" width="17.85546875" bestFit="1" customWidth="1"/>
    <col min="37" max="37" width="15" bestFit="1" customWidth="1"/>
    <col min="38" max="38" width="17.85546875" bestFit="1" customWidth="1"/>
    <col min="39" max="39" width="19.7109375" bestFit="1" customWidth="1"/>
  </cols>
  <sheetData>
    <row r="1" spans="1:43" ht="29.25" thickBot="1" x14ac:dyDescent="0.5">
      <c r="K1" s="59" t="s">
        <v>29</v>
      </c>
      <c r="L1" s="59"/>
      <c r="M1" s="59"/>
      <c r="N1" s="59"/>
      <c r="O1" s="59"/>
      <c r="P1" s="59"/>
      <c r="Q1" s="59"/>
      <c r="R1" s="59"/>
      <c r="S1" s="59"/>
      <c r="T1" s="5" t="s">
        <v>30</v>
      </c>
      <c r="U1" s="5"/>
      <c r="V1" s="5"/>
      <c r="W1" s="5"/>
      <c r="X1" s="5"/>
      <c r="Y1" s="5"/>
      <c r="Z1" s="5"/>
      <c r="AA1" s="4" t="s">
        <v>44</v>
      </c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</row>
    <row r="2" spans="1:43" ht="15.75" thickBot="1" x14ac:dyDescent="0.3">
      <c r="F2" s="63" t="s">
        <v>11</v>
      </c>
      <c r="G2" s="64"/>
      <c r="H2" s="64"/>
      <c r="I2" s="65"/>
      <c r="L2" s="6" t="s">
        <v>12</v>
      </c>
      <c r="M2" s="7"/>
      <c r="N2" s="7"/>
      <c r="O2" s="7"/>
      <c r="P2" s="8"/>
      <c r="AA2" s="9" t="s">
        <v>45</v>
      </c>
      <c r="AB2" s="9"/>
      <c r="AC2" s="9"/>
      <c r="AD2" s="9"/>
      <c r="AE2" s="9"/>
      <c r="AF2" s="9"/>
    </row>
    <row r="3" spans="1:43" s="2" customFormat="1" ht="67.5" customHeight="1" thickTop="1" thickBot="1" x14ac:dyDescent="0.3">
      <c r="A3" s="27" t="s">
        <v>1</v>
      </c>
      <c r="B3" s="28" t="s">
        <v>2</v>
      </c>
      <c r="C3" s="29" t="s">
        <v>0</v>
      </c>
      <c r="D3" s="28" t="s">
        <v>49</v>
      </c>
      <c r="E3" s="28" t="s">
        <v>3</v>
      </c>
      <c r="F3" s="62" t="s">
        <v>7</v>
      </c>
      <c r="G3" s="62" t="s">
        <v>8</v>
      </c>
      <c r="H3" s="62" t="s">
        <v>9</v>
      </c>
      <c r="I3" s="62" t="s">
        <v>10</v>
      </c>
      <c r="J3" s="30" t="s">
        <v>6</v>
      </c>
      <c r="K3" s="31" t="s">
        <v>4</v>
      </c>
      <c r="L3" s="32" t="s">
        <v>7</v>
      </c>
      <c r="M3" s="32" t="s">
        <v>8</v>
      </c>
      <c r="N3" s="32" t="s">
        <v>9</v>
      </c>
      <c r="O3" s="32" t="s">
        <v>10</v>
      </c>
      <c r="P3" s="32" t="s">
        <v>6</v>
      </c>
      <c r="Q3" s="31" t="s">
        <v>13</v>
      </c>
      <c r="R3" s="29" t="s">
        <v>14</v>
      </c>
      <c r="S3" s="33" t="s">
        <v>15</v>
      </c>
      <c r="T3" s="34" t="s">
        <v>16</v>
      </c>
      <c r="U3" s="34" t="s">
        <v>17</v>
      </c>
      <c r="V3" s="35" t="s">
        <v>22</v>
      </c>
      <c r="W3" s="36" t="s">
        <v>18</v>
      </c>
      <c r="X3" s="35" t="s">
        <v>19</v>
      </c>
      <c r="Y3" s="35" t="s">
        <v>20</v>
      </c>
      <c r="Z3" s="37" t="s">
        <v>21</v>
      </c>
      <c r="AA3" s="38" t="s">
        <v>31</v>
      </c>
      <c r="AB3" s="38" t="s">
        <v>32</v>
      </c>
      <c r="AC3" s="38" t="s">
        <v>33</v>
      </c>
      <c r="AD3" s="38" t="s">
        <v>34</v>
      </c>
      <c r="AE3" s="38" t="s">
        <v>35</v>
      </c>
      <c r="AF3" s="38" t="s">
        <v>36</v>
      </c>
      <c r="AG3" s="31" t="s">
        <v>37</v>
      </c>
      <c r="AH3" s="39" t="s">
        <v>38</v>
      </c>
      <c r="AI3" s="39" t="s">
        <v>39</v>
      </c>
      <c r="AJ3" s="39" t="s">
        <v>40</v>
      </c>
      <c r="AK3" s="39" t="s">
        <v>41</v>
      </c>
      <c r="AL3" s="57" t="s">
        <v>42</v>
      </c>
      <c r="AM3" s="40" t="s">
        <v>43</v>
      </c>
      <c r="AN3"/>
      <c r="AO3"/>
      <c r="AP3"/>
      <c r="AQ3"/>
    </row>
    <row r="4" spans="1:43" s="2" customFormat="1" ht="21.75" customHeight="1" thickBot="1" x14ac:dyDescent="0.3">
      <c r="A4" s="41"/>
      <c r="B4" s="42"/>
      <c r="C4" s="43">
        <v>877803</v>
      </c>
      <c r="D4" s="42"/>
      <c r="E4" s="42"/>
      <c r="F4" s="44">
        <v>1.2500000000000001E-2</v>
      </c>
      <c r="G4" s="44">
        <v>1.7500000000000002E-2</v>
      </c>
      <c r="H4" s="44">
        <v>0.02</v>
      </c>
      <c r="I4" s="44">
        <v>2.5000000000000001E-2</v>
      </c>
      <c r="J4" s="44">
        <v>1.35E-2</v>
      </c>
      <c r="K4" s="45"/>
      <c r="L4" s="46"/>
      <c r="M4" s="46"/>
      <c r="N4" s="46"/>
      <c r="O4" s="46"/>
      <c r="P4" s="46"/>
      <c r="Q4" s="45"/>
      <c r="R4" s="43">
        <v>102854</v>
      </c>
      <c r="S4" s="47"/>
      <c r="T4" s="48">
        <v>0.04</v>
      </c>
      <c r="U4" s="48">
        <v>0.04</v>
      </c>
      <c r="V4" s="49"/>
      <c r="W4" s="50"/>
      <c r="X4" s="49"/>
      <c r="Y4" s="49"/>
      <c r="Z4" s="51"/>
      <c r="AA4" s="52">
        <v>8.5000000000000006E-2</v>
      </c>
      <c r="AB4" s="52">
        <v>0.12</v>
      </c>
      <c r="AC4" s="53">
        <v>6.9599999999999995E-2</v>
      </c>
      <c r="AD4" s="53">
        <v>0.02</v>
      </c>
      <c r="AE4" s="53">
        <v>0.03</v>
      </c>
      <c r="AF4" s="53">
        <v>0.04</v>
      </c>
      <c r="AG4" s="45"/>
      <c r="AH4" s="54">
        <v>8.3333333333333301E-2</v>
      </c>
      <c r="AI4" s="54">
        <v>4.1700000000000001E-2</v>
      </c>
      <c r="AJ4" s="54">
        <v>8.3333333333333301E-2</v>
      </c>
      <c r="AK4" s="54">
        <v>0.01</v>
      </c>
      <c r="AL4" s="58"/>
      <c r="AM4" s="55"/>
      <c r="AN4"/>
      <c r="AO4"/>
      <c r="AP4"/>
      <c r="AQ4"/>
    </row>
    <row r="5" spans="1:43" ht="21.75" thickTop="1" x14ac:dyDescent="0.35">
      <c r="A5" s="10">
        <v>151321581</v>
      </c>
      <c r="B5" s="10" t="s">
        <v>5</v>
      </c>
      <c r="C5" s="11">
        <v>3000000</v>
      </c>
      <c r="D5" s="12">
        <f>C5/(8*30)</f>
        <v>12500</v>
      </c>
      <c r="E5" s="13">
        <v>22</v>
      </c>
      <c r="F5" s="13">
        <v>3</v>
      </c>
      <c r="G5" s="13">
        <v>4</v>
      </c>
      <c r="H5" s="13">
        <v>5</v>
      </c>
      <c r="I5" s="13">
        <v>2</v>
      </c>
      <c r="J5" s="13">
        <v>10</v>
      </c>
      <c r="K5" s="14">
        <f>C5/30*E5</f>
        <v>2200000</v>
      </c>
      <c r="L5" s="15">
        <f>($D$5*F$5)*F$4*100</f>
        <v>46875</v>
      </c>
      <c r="M5" s="15">
        <f>($D$5*G$5)*G$4*100</f>
        <v>87500.000000000015</v>
      </c>
      <c r="N5" s="15">
        <f>($D$5*H$5)*H$4*100</f>
        <v>125000</v>
      </c>
      <c r="O5" s="15">
        <f>($D$5*I$5)*I$4*100</f>
        <v>62500</v>
      </c>
      <c r="P5" s="15">
        <f>($D$5*J$5)*J$4*100</f>
        <v>168750</v>
      </c>
      <c r="Q5" s="14">
        <f>SUM(L5:P5)</f>
        <v>490625</v>
      </c>
      <c r="R5" s="23">
        <f t="shared" ref="R5:R9" si="0">IF(ISBLANK(C5),0,(IF($C5&lt;$C$4*2,$R$4/30*$E5,0)))</f>
        <v>0</v>
      </c>
      <c r="S5" s="25">
        <f>R5+Q5+K5</f>
        <v>2690625</v>
      </c>
      <c r="T5" s="24">
        <f t="shared" ref="T5:T8" si="1">K5*$T$4</f>
        <v>88000</v>
      </c>
      <c r="U5" s="16">
        <f t="shared" ref="U5:U21" si="2">$K5*$U$4</f>
        <v>88000</v>
      </c>
      <c r="V5" s="17">
        <f>IF(AND(S5&gt;=4*877803,S5&lt;=16*877803),S5*1%,IF(AND(S5&gt;=16*877803,S5&lt;17*877803),S5*1.2%,IF(AND(S5&gt;=17*877803,S5&lt;18*877803),S5*1.4%,IF(AND(S5&gt;=18*877803,S5&lt;19*877803),S5*1.6%,IF(AND(S5&gt;=19*877803,S5&lt;20*877803),S5*1.8%,IF(S5&gt;20*877803,S5*2%,0))))))</f>
        <v>0</v>
      </c>
      <c r="W5" s="22">
        <f>((S5-T5-U5-V5)*0.75)/35607</f>
        <v>52.966235571657258</v>
      </c>
      <c r="X5" s="17">
        <f>IF(W5&gt;=1140,(W5*0.37+341)*35607,IF(W5&gt;=640,(W5*0.35+166)*35607,IF(W5&gt;=350,(W5*0.33+70)*35607,IF(W5&gt;=140,(W5*0.28+11)*35607,IF(W5&gt;=85,(W5*0.19)*35607,0)))))</f>
        <v>0</v>
      </c>
      <c r="Y5" s="17">
        <f>T5+U5+V5+X5</f>
        <v>176000</v>
      </c>
      <c r="Z5" s="18">
        <f>S5-Y5</f>
        <v>2514625</v>
      </c>
      <c r="AA5" s="19">
        <f t="shared" ref="AA5:AC21" si="3">$K5*AA$4</f>
        <v>187000</v>
      </c>
      <c r="AB5" s="19">
        <f t="shared" si="3"/>
        <v>264000</v>
      </c>
      <c r="AC5" s="19">
        <f t="shared" si="3"/>
        <v>153120</v>
      </c>
      <c r="AD5" s="19">
        <f t="shared" ref="AD5:AE21" si="4">$K5*AD$4</f>
        <v>44000</v>
      </c>
      <c r="AE5" s="19">
        <f t="shared" si="4"/>
        <v>66000</v>
      </c>
      <c r="AF5" s="19">
        <f t="shared" ref="AF5:AF8" si="5">$K5*AF$4</f>
        <v>88000</v>
      </c>
      <c r="AG5" s="20">
        <f>SUM(AA5:AF5)</f>
        <v>802120</v>
      </c>
      <c r="AH5" s="21">
        <f t="shared" ref="AH5:AH21" si="6">($K5+$R5)*AH$4</f>
        <v>183333.33333333326</v>
      </c>
      <c r="AI5" s="21">
        <f t="shared" ref="AI5:AJ5" si="7">($S$5)*AI$4</f>
        <v>112199.0625</v>
      </c>
      <c r="AJ5" s="66">
        <f t="shared" ref="AJ5:AJ21" si="8">($K5+$R5)*AJ$4</f>
        <v>183333.33333333326</v>
      </c>
      <c r="AK5" s="66">
        <f>($AJ$5)*AK$4</f>
        <v>1833.3333333333326</v>
      </c>
      <c r="AL5" s="20">
        <f>SUM(AH5:AK5)</f>
        <v>480699.06249999983</v>
      </c>
      <c r="AM5" s="26">
        <f>S5+AG5+AL5</f>
        <v>3973444.0625</v>
      </c>
    </row>
    <row r="6" spans="1:43" ht="21" x14ac:dyDescent="0.35">
      <c r="A6" s="10">
        <v>21311231</v>
      </c>
      <c r="B6" s="10" t="s">
        <v>46</v>
      </c>
      <c r="C6" s="56">
        <v>12000000</v>
      </c>
      <c r="D6" s="12">
        <f t="shared" ref="D6:D21" si="9">C6/(8*30)</f>
        <v>50000</v>
      </c>
      <c r="E6" s="13">
        <v>30</v>
      </c>
      <c r="F6" s="13">
        <v>0</v>
      </c>
      <c r="G6" s="13">
        <v>0</v>
      </c>
      <c r="H6" s="13">
        <v>0</v>
      </c>
      <c r="I6" s="13">
        <v>0</v>
      </c>
      <c r="J6" s="13">
        <v>20</v>
      </c>
      <c r="K6" s="14">
        <f t="shared" ref="K6" si="10">C6/30*E6</f>
        <v>12000000</v>
      </c>
      <c r="L6" s="15">
        <f>($D6*$F6)*F$4*100</f>
        <v>0</v>
      </c>
      <c r="M6" s="15">
        <f>($D6*$G6)*G$4*100</f>
        <v>0</v>
      </c>
      <c r="N6" s="15">
        <f>($D6*$H6)*H$4*100</f>
        <v>0</v>
      </c>
      <c r="O6" s="15">
        <f>($D6*$I6)*I$4*100</f>
        <v>0</v>
      </c>
      <c r="P6" s="15">
        <f>($D6*$J6)*J$4*100</f>
        <v>1350000</v>
      </c>
      <c r="Q6" s="14">
        <f>SUM(L6:P6)</f>
        <v>1350000</v>
      </c>
      <c r="R6" s="23">
        <f t="shared" si="0"/>
        <v>0</v>
      </c>
      <c r="S6" s="25">
        <f>R6+Q6+K6</f>
        <v>13350000</v>
      </c>
      <c r="T6" s="24">
        <f t="shared" si="1"/>
        <v>480000</v>
      </c>
      <c r="U6" s="16">
        <f t="shared" si="2"/>
        <v>480000</v>
      </c>
      <c r="V6" s="17">
        <f t="shared" ref="V6" si="11">IF(AND(S6&gt;=4*877803,S6&lt;=16*877803),S6*1%,IF(AND(S6&gt;=16*877803,S6&lt;17*877803),S6*1.2%,IF(AND(S6&gt;=17*877803,S6&lt;18*877803),S6*1.4%,IF(AND(S6&gt;=18*877803,S6&lt;19*877803),S6*1.6%,IF(AND(S6&gt;=19*877803,S6&lt;20*877803),S6*1.8%,IF(S6&gt;20*877803,S6*2%,0))))))</f>
        <v>133500</v>
      </c>
      <c r="W6" s="22">
        <f>((S6-T6-U6-V6)*0.75)/35607</f>
        <v>258.1620187041874</v>
      </c>
      <c r="X6" s="17">
        <f>IF(W6&gt;=1140,(W6*0.37+341)*35607,IF(W6&gt;=640,(W6*0.35+166)*35607,IF(W6&gt;=350,(W6*0.33+70)*35607,IF(W6&gt;=140,(W6*0.28+11)*35607,IF(W6&gt;=85,(W6*0.19)*35607,0)))))</f>
        <v>2965542.0000000005</v>
      </c>
      <c r="Y6" s="17">
        <f>T6+U6+V6+X6</f>
        <v>4059042.0000000005</v>
      </c>
      <c r="Z6" s="18">
        <f>S6-Y6</f>
        <v>9290958</v>
      </c>
      <c r="AA6" s="19">
        <f t="shared" si="3"/>
        <v>1020000.0000000001</v>
      </c>
      <c r="AB6" s="19">
        <f t="shared" si="3"/>
        <v>1440000</v>
      </c>
      <c r="AC6" s="19">
        <f t="shared" si="3"/>
        <v>835200</v>
      </c>
      <c r="AD6" s="19">
        <f t="shared" si="4"/>
        <v>240000</v>
      </c>
      <c r="AE6" s="19">
        <f t="shared" si="4"/>
        <v>360000</v>
      </c>
      <c r="AF6" s="19">
        <f t="shared" si="5"/>
        <v>480000</v>
      </c>
      <c r="AG6" s="20">
        <f>SUM(AA6:AF6)</f>
        <v>4375200</v>
      </c>
      <c r="AH6" s="21">
        <f t="shared" si="6"/>
        <v>999999.99999999965</v>
      </c>
      <c r="AI6" s="21">
        <f>($S6)*AI$4</f>
        <v>556695</v>
      </c>
      <c r="AJ6" s="66">
        <f t="shared" si="8"/>
        <v>999999.99999999965</v>
      </c>
      <c r="AK6" s="66">
        <f>($AJ6)*AK$4</f>
        <v>9999.9999999999964</v>
      </c>
      <c r="AL6" s="20">
        <f t="shared" ref="AL6" si="12">SUM(AH6:AK6)</f>
        <v>2566694.9999999991</v>
      </c>
      <c r="AM6" s="26">
        <f t="shared" ref="AM6" si="13">S6+AG6+AL6</f>
        <v>20291895</v>
      </c>
    </row>
    <row r="7" spans="1:43" ht="21" x14ac:dyDescent="0.35">
      <c r="A7" s="10">
        <v>324151231</v>
      </c>
      <c r="B7" s="10" t="s">
        <v>47</v>
      </c>
      <c r="C7" s="56">
        <v>8800000</v>
      </c>
      <c r="D7" s="12">
        <f t="shared" si="9"/>
        <v>36666.666666666664</v>
      </c>
      <c r="E7" s="13">
        <v>30</v>
      </c>
      <c r="F7" s="13">
        <v>0</v>
      </c>
      <c r="G7" s="13">
        <v>0</v>
      </c>
      <c r="H7" s="13">
        <v>0</v>
      </c>
      <c r="I7" s="13">
        <v>0</v>
      </c>
      <c r="J7" s="13">
        <v>0</v>
      </c>
      <c r="K7" s="14">
        <f t="shared" ref="K7:K8" si="14">C7/30*E7</f>
        <v>8800000</v>
      </c>
      <c r="L7" s="15">
        <f>($D7*$F7)*F$4*100</f>
        <v>0</v>
      </c>
      <c r="M7" s="15">
        <f>($D7*$G7)*G$4*100</f>
        <v>0</v>
      </c>
      <c r="N7" s="15">
        <f>($D7*$H7)*H$4*100</f>
        <v>0</v>
      </c>
      <c r="O7" s="15">
        <f>($D7*$I7)*I$4*100</f>
        <v>0</v>
      </c>
      <c r="P7" s="15">
        <f>($D7*$J7)*J$4*100</f>
        <v>0</v>
      </c>
      <c r="Q7" s="14">
        <f t="shared" ref="Q7:Q8" si="15">SUM(L7:P7)</f>
        <v>0</v>
      </c>
      <c r="R7" s="23">
        <f t="shared" si="0"/>
        <v>0</v>
      </c>
      <c r="S7" s="25">
        <f t="shared" ref="S7:S8" si="16">R7+Q7+K7</f>
        <v>8800000</v>
      </c>
      <c r="T7" s="24">
        <f t="shared" si="1"/>
        <v>352000</v>
      </c>
      <c r="U7" s="16">
        <f t="shared" si="2"/>
        <v>352000</v>
      </c>
      <c r="V7" s="17">
        <f t="shared" ref="V7:V8" si="17">IF(AND(S7&gt;=4*877803,S7&lt;=16*877803),S7*1%,IF(AND(S7&gt;=16*877803,S7&lt;17*877803),S7*1.2%,IF(AND(S7&gt;=17*877803,S7&lt;18*877803),S7*1.4%,IF(AND(S7&gt;=18*877803,S7&lt;19*877803),S7*1.6%,IF(AND(S7&gt;=19*877803,S7&lt;20*877803),S7*1.8%,IF(S7&gt;20*877803,S7*2%,0))))))</f>
        <v>88000</v>
      </c>
      <c r="W7" s="22">
        <f t="shared" ref="W7:W8" si="18">((S7-T7-U7-V7)*0.75)/35607</f>
        <v>168.67469879518072</v>
      </c>
      <c r="X7" s="17">
        <f t="shared" ref="X7:X21" si="19">IF(W7&gt;=1140,(W7*0.37+341)*35607,IF(W7&gt;=640,(W7*0.35+166)*35607,IF(W7&gt;=350,(W7*0.33+70)*35607,IF(W7&gt;=140,(W7*0.28+11)*35607,IF(W7&gt;=85,(W7*0.19)*35607,0)))))</f>
        <v>2073357.0000000002</v>
      </c>
      <c r="Y7" s="17">
        <f t="shared" ref="Y7:Y8" si="20">T7+U7+V7+X7</f>
        <v>2865357</v>
      </c>
      <c r="Z7" s="18">
        <f t="shared" ref="Z7:Z8" si="21">S7-Y7</f>
        <v>5934643</v>
      </c>
      <c r="AA7" s="19">
        <f t="shared" si="3"/>
        <v>748000</v>
      </c>
      <c r="AB7" s="19">
        <f t="shared" si="3"/>
        <v>1056000</v>
      </c>
      <c r="AC7" s="19">
        <f t="shared" si="3"/>
        <v>612480</v>
      </c>
      <c r="AD7" s="19">
        <f t="shared" si="4"/>
        <v>176000</v>
      </c>
      <c r="AE7" s="19">
        <f t="shared" si="4"/>
        <v>264000</v>
      </c>
      <c r="AF7" s="19">
        <f t="shared" si="5"/>
        <v>352000</v>
      </c>
      <c r="AG7" s="20">
        <f t="shared" ref="AG7:AG8" si="22">SUM(AA7:AF7)</f>
        <v>3208480</v>
      </c>
      <c r="AH7" s="21">
        <f t="shared" si="6"/>
        <v>733333.33333333302</v>
      </c>
      <c r="AI7" s="21">
        <f>($S7)*AI$4</f>
        <v>366960</v>
      </c>
      <c r="AJ7" s="66">
        <f t="shared" si="8"/>
        <v>733333.33333333302</v>
      </c>
      <c r="AK7" s="66">
        <f>($AJ7)*AK$4</f>
        <v>7333.3333333333303</v>
      </c>
      <c r="AL7" s="20">
        <f t="shared" ref="AL7:AL8" si="23">SUM(AH7:AK7)</f>
        <v>1840959.9999999993</v>
      </c>
      <c r="AM7" s="26">
        <f t="shared" ref="AM7:AM8" si="24">S7+AG7+AL7</f>
        <v>13849440</v>
      </c>
    </row>
    <row r="8" spans="1:43" ht="21" x14ac:dyDescent="0.35">
      <c r="A8" s="10">
        <v>6215123</v>
      </c>
      <c r="B8" s="10" t="s">
        <v>48</v>
      </c>
      <c r="C8" s="56">
        <v>1000000</v>
      </c>
      <c r="D8" s="12">
        <f t="shared" si="9"/>
        <v>4166.666666666667</v>
      </c>
      <c r="E8" s="13">
        <v>30</v>
      </c>
      <c r="F8" s="13">
        <v>10</v>
      </c>
      <c r="G8" s="13">
        <v>0</v>
      </c>
      <c r="H8" s="13">
        <v>10</v>
      </c>
      <c r="I8" s="13">
        <v>0</v>
      </c>
      <c r="J8" s="13">
        <v>10</v>
      </c>
      <c r="K8" s="14">
        <f t="shared" si="14"/>
        <v>1000000.0000000001</v>
      </c>
      <c r="L8" s="15">
        <f>($D8*$F8)*F$4*100</f>
        <v>52083.333333333336</v>
      </c>
      <c r="M8" s="15">
        <f>($D8*$G8)*G$4*100</f>
        <v>0</v>
      </c>
      <c r="N8" s="15">
        <f>($D8*$H8)*H$4*100</f>
        <v>83333.333333333343</v>
      </c>
      <c r="O8" s="15">
        <f>($D8*$I8)*I$4*100</f>
        <v>0</v>
      </c>
      <c r="P8" s="15">
        <f>($D8*$J8)*J$4*100</f>
        <v>56250.000000000015</v>
      </c>
      <c r="Q8" s="14">
        <f t="shared" si="15"/>
        <v>191666.66666666669</v>
      </c>
      <c r="R8" s="23">
        <f t="shared" si="0"/>
        <v>102854</v>
      </c>
      <c r="S8" s="25">
        <f t="shared" si="16"/>
        <v>1294520.6666666667</v>
      </c>
      <c r="T8" s="24">
        <f t="shared" si="1"/>
        <v>40000.000000000007</v>
      </c>
      <c r="U8" s="16">
        <f t="shared" si="2"/>
        <v>40000.000000000007</v>
      </c>
      <c r="V8" s="17">
        <f t="shared" si="17"/>
        <v>0</v>
      </c>
      <c r="W8" s="22">
        <f t="shared" si="18"/>
        <v>25.581781672143119</v>
      </c>
      <c r="X8" s="17">
        <f t="shared" si="19"/>
        <v>0</v>
      </c>
      <c r="Y8" s="17">
        <f t="shared" si="20"/>
        <v>80000.000000000015</v>
      </c>
      <c r="Z8" s="18">
        <f t="shared" si="21"/>
        <v>1214520.6666666667</v>
      </c>
      <c r="AA8" s="19">
        <f t="shared" si="3"/>
        <v>85000.000000000015</v>
      </c>
      <c r="AB8" s="19">
        <f t="shared" si="3"/>
        <v>120000.00000000001</v>
      </c>
      <c r="AC8" s="19">
        <f t="shared" si="3"/>
        <v>69600</v>
      </c>
      <c r="AD8" s="19">
        <f t="shared" si="4"/>
        <v>20000.000000000004</v>
      </c>
      <c r="AE8" s="19">
        <f t="shared" si="4"/>
        <v>30000.000000000004</v>
      </c>
      <c r="AF8" s="19">
        <f t="shared" si="5"/>
        <v>40000.000000000007</v>
      </c>
      <c r="AG8" s="20">
        <f t="shared" si="22"/>
        <v>364600</v>
      </c>
      <c r="AH8" s="21">
        <f t="shared" si="6"/>
        <v>91904.499999999971</v>
      </c>
      <c r="AI8" s="21">
        <f>($S8)*AI$4</f>
        <v>53981.511800000007</v>
      </c>
      <c r="AJ8" s="66">
        <f t="shared" si="8"/>
        <v>91904.499999999971</v>
      </c>
      <c r="AK8" s="66">
        <f>($AJ8)*AK$4</f>
        <v>919.04499999999973</v>
      </c>
      <c r="AL8" s="20">
        <f t="shared" si="23"/>
        <v>238709.55679999996</v>
      </c>
      <c r="AM8" s="26">
        <f t="shared" si="24"/>
        <v>1897830.2234666666</v>
      </c>
    </row>
    <row r="9" spans="1:43" ht="21" x14ac:dyDescent="0.35">
      <c r="A9" s="10"/>
      <c r="B9" s="10"/>
      <c r="C9" s="11">
        <v>877803</v>
      </c>
      <c r="D9" s="12">
        <f t="shared" si="9"/>
        <v>3657.5124999999998</v>
      </c>
      <c r="E9" s="13">
        <v>30</v>
      </c>
      <c r="F9" s="13">
        <v>1</v>
      </c>
      <c r="G9" s="13">
        <v>1</v>
      </c>
      <c r="H9" s="13">
        <v>1</v>
      </c>
      <c r="I9" s="13">
        <v>1</v>
      </c>
      <c r="J9" s="13">
        <v>1</v>
      </c>
      <c r="K9" s="14">
        <f t="shared" ref="K9:K21" si="25">C9/30*E9</f>
        <v>877803</v>
      </c>
      <c r="L9" s="15">
        <f t="shared" ref="L9:L21" si="26">($D9*$F9)*F$4*100</f>
        <v>4571.890625</v>
      </c>
      <c r="M9" s="15">
        <f t="shared" ref="M9:M21" si="27">($D9*$G9)*G$4*100</f>
        <v>6400.6468749999995</v>
      </c>
      <c r="N9" s="15">
        <f t="shared" ref="N9:N21" si="28">($D9*$H9)*H$4*100</f>
        <v>7315.0249999999996</v>
      </c>
      <c r="O9" s="15">
        <f t="shared" ref="O9:O21" si="29">($D9*$I9)*I$4*100</f>
        <v>9143.78125</v>
      </c>
      <c r="P9" s="15">
        <f t="shared" ref="P9:P21" si="30">($D9*$J9)*J$4*100</f>
        <v>4937.6418750000003</v>
      </c>
      <c r="Q9" s="14">
        <f t="shared" ref="Q9:Q21" si="31">SUM(L9:P9)</f>
        <v>32368.985625000001</v>
      </c>
      <c r="R9" s="23">
        <f t="shared" si="0"/>
        <v>102854</v>
      </c>
      <c r="S9" s="25">
        <f t="shared" ref="S9:S21" si="32">R9+Q9+K9</f>
        <v>1013025.985625</v>
      </c>
      <c r="T9" s="24">
        <f>K9*$T$4</f>
        <v>35112.120000000003</v>
      </c>
      <c r="U9" s="16">
        <f>$K9*$U$4</f>
        <v>35112.120000000003</v>
      </c>
      <c r="V9" s="17">
        <f t="shared" ref="V9:V21" si="33">IF(AND(S9&gt;=4*877803,S9&lt;=16*877803),S9*1%,IF(AND(S9&gt;=16*877803,S9&lt;17*877803),S9*1.2%,IF(AND(S9&gt;=17*877803,S9&lt;18*877803),S9*1.4%,IF(AND(S9&gt;=18*877803,S9&lt;19*877803),S9*1.6%,IF(AND(S9&gt;=19*877803,S9&lt;20*877803),S9*1.8%,IF(S9&gt;20*877803,S9*2%,0))))))</f>
        <v>0</v>
      </c>
      <c r="W9" s="22">
        <f t="shared" ref="W9:W21" si="34">((S9-T9-U9-V9)*0.75)/35607</f>
        <v>19.858491566791642</v>
      </c>
      <c r="X9" s="17">
        <f t="shared" si="19"/>
        <v>0</v>
      </c>
      <c r="Y9" s="17">
        <f t="shared" ref="Y9:Y21" si="35">T9+U9+V9+X9</f>
        <v>70224.240000000005</v>
      </c>
      <c r="Z9" s="18">
        <f t="shared" ref="Z9:Z21" si="36">S9-Y9</f>
        <v>942801.74562499998</v>
      </c>
      <c r="AA9" s="19">
        <f>$K9*AA$4</f>
        <v>74613.255000000005</v>
      </c>
      <c r="AB9" s="19">
        <f>$K9*AB$4</f>
        <v>105336.36</v>
      </c>
      <c r="AC9" s="19">
        <f>$K9*AC$4</f>
        <v>61095.088799999998</v>
      </c>
      <c r="AD9" s="19">
        <f>$K9*AD$4</f>
        <v>17556.060000000001</v>
      </c>
      <c r="AE9" s="19">
        <f>$K9*AE$4</f>
        <v>26334.09</v>
      </c>
      <c r="AF9" s="19">
        <f>$K9*AF$4</f>
        <v>35112.120000000003</v>
      </c>
      <c r="AG9" s="20">
        <f t="shared" ref="AG9:AG21" si="37">SUM(AA9:AF9)</f>
        <v>320046.97379999998</v>
      </c>
      <c r="AH9" s="21">
        <f>($K9+$R9)*AH$4</f>
        <v>81721.416666666628</v>
      </c>
      <c r="AI9" s="21">
        <f>($S9)*AI$4</f>
        <v>42243.183600562501</v>
      </c>
      <c r="AJ9" s="66">
        <f>($K9+$R9)*AJ$4</f>
        <v>81721.416666666628</v>
      </c>
      <c r="AK9" s="66">
        <f>($AJ9)*AK$4</f>
        <v>817.2141666666663</v>
      </c>
      <c r="AL9" s="20">
        <f t="shared" ref="AL9:AL21" si="38">SUM(AH9:AK9)</f>
        <v>206503.23110056244</v>
      </c>
      <c r="AM9" s="26">
        <f t="shared" ref="AM9:AM21" si="39">S9+AG9+AL9</f>
        <v>1539576.1905255625</v>
      </c>
    </row>
    <row r="10" spans="1:43" ht="21" x14ac:dyDescent="0.35">
      <c r="A10" s="10"/>
      <c r="B10" s="10"/>
      <c r="C10" s="11">
        <v>3500000</v>
      </c>
      <c r="D10" s="12">
        <f t="shared" si="9"/>
        <v>14583.333333333334</v>
      </c>
      <c r="E10" s="13">
        <v>30</v>
      </c>
      <c r="F10" s="13">
        <v>0</v>
      </c>
      <c r="G10" s="13">
        <v>0</v>
      </c>
      <c r="H10" s="13">
        <v>0</v>
      </c>
      <c r="I10" s="13">
        <v>0</v>
      </c>
      <c r="J10" s="13">
        <v>0</v>
      </c>
      <c r="K10" s="14">
        <f t="shared" si="25"/>
        <v>3500000</v>
      </c>
      <c r="L10" s="15">
        <f t="shared" si="26"/>
        <v>0</v>
      </c>
      <c r="M10" s="15">
        <f t="shared" si="27"/>
        <v>0</v>
      </c>
      <c r="N10" s="15">
        <f t="shared" si="28"/>
        <v>0</v>
      </c>
      <c r="O10" s="15">
        <f t="shared" si="29"/>
        <v>0</v>
      </c>
      <c r="P10" s="15">
        <f t="shared" si="30"/>
        <v>0</v>
      </c>
      <c r="Q10" s="14">
        <f t="shared" si="31"/>
        <v>0</v>
      </c>
      <c r="R10" s="23">
        <f>IF(ISBLANK(C10),0,(IF($C10&lt;$C$4*2,$R$4/30*$E10,0)))</f>
        <v>0</v>
      </c>
      <c r="S10" s="25">
        <f t="shared" si="32"/>
        <v>3500000</v>
      </c>
      <c r="T10" s="24">
        <f t="shared" ref="T10:T21" si="40">K10*$T$4</f>
        <v>140000</v>
      </c>
      <c r="U10" s="16">
        <f t="shared" si="2"/>
        <v>140000</v>
      </c>
      <c r="V10" s="17">
        <f t="shared" si="33"/>
        <v>0</v>
      </c>
      <c r="W10" s="22">
        <f t="shared" si="34"/>
        <v>67.8237425225377</v>
      </c>
      <c r="X10" s="17">
        <f t="shared" si="19"/>
        <v>0</v>
      </c>
      <c r="Y10" s="17">
        <f t="shared" si="35"/>
        <v>280000</v>
      </c>
      <c r="Z10" s="18">
        <f t="shared" si="36"/>
        <v>3220000</v>
      </c>
      <c r="AA10" s="19">
        <f t="shared" si="3"/>
        <v>297500</v>
      </c>
      <c r="AB10" s="19">
        <f t="shared" si="3"/>
        <v>420000</v>
      </c>
      <c r="AC10" s="19">
        <f t="shared" si="3"/>
        <v>243599.99999999997</v>
      </c>
      <c r="AD10" s="19">
        <f t="shared" si="4"/>
        <v>70000</v>
      </c>
      <c r="AE10" s="19">
        <f t="shared" si="4"/>
        <v>105000</v>
      </c>
      <c r="AF10" s="19">
        <f t="shared" ref="AF10:AF21" si="41">$K10*AF$4</f>
        <v>140000</v>
      </c>
      <c r="AG10" s="20">
        <f t="shared" si="37"/>
        <v>1276100</v>
      </c>
      <c r="AH10" s="21">
        <f t="shared" si="6"/>
        <v>291666.66666666657</v>
      </c>
      <c r="AI10" s="21">
        <f>($S10)*AI$4</f>
        <v>145950</v>
      </c>
      <c r="AJ10" s="66">
        <f t="shared" si="8"/>
        <v>291666.66666666657</v>
      </c>
      <c r="AK10" s="66">
        <f>($AJ10)*AK$4</f>
        <v>2916.6666666666656</v>
      </c>
      <c r="AL10" s="20">
        <f t="shared" si="38"/>
        <v>732199.99999999977</v>
      </c>
      <c r="AM10" s="26">
        <f t="shared" si="39"/>
        <v>5508300</v>
      </c>
    </row>
    <row r="11" spans="1:43" ht="21" x14ac:dyDescent="0.35">
      <c r="A11" s="10"/>
      <c r="B11" s="10"/>
      <c r="C11" s="11"/>
      <c r="D11" s="12">
        <f t="shared" si="9"/>
        <v>0</v>
      </c>
      <c r="E11" s="13">
        <v>30</v>
      </c>
      <c r="F11" s="13">
        <v>0</v>
      </c>
      <c r="G11" s="13">
        <v>0</v>
      </c>
      <c r="H11" s="13">
        <v>0</v>
      </c>
      <c r="I11" s="13">
        <v>0</v>
      </c>
      <c r="J11" s="13">
        <v>0</v>
      </c>
      <c r="K11" s="14">
        <f t="shared" si="25"/>
        <v>0</v>
      </c>
      <c r="L11" s="15">
        <f t="shared" si="26"/>
        <v>0</v>
      </c>
      <c r="M11" s="15">
        <f t="shared" si="27"/>
        <v>0</v>
      </c>
      <c r="N11" s="15">
        <f t="shared" si="28"/>
        <v>0</v>
      </c>
      <c r="O11" s="15">
        <f t="shared" si="29"/>
        <v>0</v>
      </c>
      <c r="P11" s="15">
        <f t="shared" si="30"/>
        <v>0</v>
      </c>
      <c r="Q11" s="14">
        <f t="shared" si="31"/>
        <v>0</v>
      </c>
      <c r="R11" s="23">
        <f t="shared" ref="R11:R20" si="42">IF(ISBLANK(C11),0,(IF($C11&lt;$C$4*2,$R$4/30*$E11,0)))</f>
        <v>0</v>
      </c>
      <c r="S11" s="25">
        <f t="shared" si="32"/>
        <v>0</v>
      </c>
      <c r="T11" s="24">
        <f t="shared" si="40"/>
        <v>0</v>
      </c>
      <c r="U11" s="16">
        <f t="shared" si="2"/>
        <v>0</v>
      </c>
      <c r="V11" s="17">
        <f t="shared" si="33"/>
        <v>0</v>
      </c>
      <c r="W11" s="22">
        <f t="shared" si="34"/>
        <v>0</v>
      </c>
      <c r="X11" s="17">
        <f t="shared" si="19"/>
        <v>0</v>
      </c>
      <c r="Y11" s="17">
        <f t="shared" si="35"/>
        <v>0</v>
      </c>
      <c r="Z11" s="18">
        <f t="shared" si="36"/>
        <v>0</v>
      </c>
      <c r="AA11" s="19">
        <f t="shared" si="3"/>
        <v>0</v>
      </c>
      <c r="AB11" s="19">
        <f t="shared" si="3"/>
        <v>0</v>
      </c>
      <c r="AC11" s="19">
        <f t="shared" si="3"/>
        <v>0</v>
      </c>
      <c r="AD11" s="19">
        <f t="shared" si="4"/>
        <v>0</v>
      </c>
      <c r="AE11" s="19">
        <f t="shared" si="4"/>
        <v>0</v>
      </c>
      <c r="AF11" s="19">
        <f t="shared" si="41"/>
        <v>0</v>
      </c>
      <c r="AG11" s="20">
        <f t="shared" si="37"/>
        <v>0</v>
      </c>
      <c r="AH11" s="21">
        <f t="shared" si="6"/>
        <v>0</v>
      </c>
      <c r="AI11" s="21">
        <f>($S11)*AI$4</f>
        <v>0</v>
      </c>
      <c r="AJ11" s="66">
        <f t="shared" si="8"/>
        <v>0</v>
      </c>
      <c r="AK11" s="66">
        <f>($AJ11)*AK$4</f>
        <v>0</v>
      </c>
      <c r="AL11" s="20">
        <f t="shared" si="38"/>
        <v>0</v>
      </c>
      <c r="AM11" s="26">
        <f t="shared" si="39"/>
        <v>0</v>
      </c>
    </row>
    <row r="12" spans="1:43" ht="21" x14ac:dyDescent="0.35">
      <c r="A12" s="10"/>
      <c r="B12" s="10"/>
      <c r="C12" s="11"/>
      <c r="D12" s="12">
        <f t="shared" si="9"/>
        <v>0</v>
      </c>
      <c r="E12" s="13">
        <v>30</v>
      </c>
      <c r="F12" s="13">
        <v>0</v>
      </c>
      <c r="G12" s="13">
        <v>0</v>
      </c>
      <c r="H12" s="13">
        <v>0</v>
      </c>
      <c r="I12" s="13">
        <v>0</v>
      </c>
      <c r="J12" s="13">
        <v>0</v>
      </c>
      <c r="K12" s="14">
        <f t="shared" si="25"/>
        <v>0</v>
      </c>
      <c r="L12" s="15">
        <f t="shared" si="26"/>
        <v>0</v>
      </c>
      <c r="M12" s="15">
        <f t="shared" si="27"/>
        <v>0</v>
      </c>
      <c r="N12" s="15">
        <f t="shared" si="28"/>
        <v>0</v>
      </c>
      <c r="O12" s="15">
        <f t="shared" si="29"/>
        <v>0</v>
      </c>
      <c r="P12" s="15">
        <f t="shared" si="30"/>
        <v>0</v>
      </c>
      <c r="Q12" s="14">
        <f t="shared" si="31"/>
        <v>0</v>
      </c>
      <c r="R12" s="23">
        <f t="shared" si="42"/>
        <v>0</v>
      </c>
      <c r="S12" s="25">
        <f t="shared" si="32"/>
        <v>0</v>
      </c>
      <c r="T12" s="24">
        <f t="shared" si="40"/>
        <v>0</v>
      </c>
      <c r="U12" s="16">
        <f t="shared" si="2"/>
        <v>0</v>
      </c>
      <c r="V12" s="17">
        <f t="shared" si="33"/>
        <v>0</v>
      </c>
      <c r="W12" s="22">
        <f t="shared" si="34"/>
        <v>0</v>
      </c>
      <c r="X12" s="17">
        <f t="shared" si="19"/>
        <v>0</v>
      </c>
      <c r="Y12" s="17">
        <f t="shared" si="35"/>
        <v>0</v>
      </c>
      <c r="Z12" s="18">
        <f t="shared" si="36"/>
        <v>0</v>
      </c>
      <c r="AA12" s="19">
        <f t="shared" si="3"/>
        <v>0</v>
      </c>
      <c r="AB12" s="19">
        <f t="shared" si="3"/>
        <v>0</v>
      </c>
      <c r="AC12" s="19">
        <f t="shared" si="3"/>
        <v>0</v>
      </c>
      <c r="AD12" s="19">
        <f t="shared" si="4"/>
        <v>0</v>
      </c>
      <c r="AE12" s="19">
        <f t="shared" si="4"/>
        <v>0</v>
      </c>
      <c r="AF12" s="19">
        <f t="shared" si="41"/>
        <v>0</v>
      </c>
      <c r="AG12" s="20">
        <f t="shared" si="37"/>
        <v>0</v>
      </c>
      <c r="AH12" s="21">
        <f t="shared" si="6"/>
        <v>0</v>
      </c>
      <c r="AI12" s="21">
        <f>($S12)*AI$4</f>
        <v>0</v>
      </c>
      <c r="AJ12" s="66">
        <f t="shared" si="8"/>
        <v>0</v>
      </c>
      <c r="AK12" s="66">
        <f>($AJ12)*AK$4</f>
        <v>0</v>
      </c>
      <c r="AL12" s="20">
        <f t="shared" si="38"/>
        <v>0</v>
      </c>
      <c r="AM12" s="26">
        <f t="shared" si="39"/>
        <v>0</v>
      </c>
    </row>
    <row r="13" spans="1:43" ht="21" x14ac:dyDescent="0.35">
      <c r="A13" s="10"/>
      <c r="B13" s="10"/>
      <c r="C13" s="11"/>
      <c r="D13" s="12">
        <f t="shared" si="9"/>
        <v>0</v>
      </c>
      <c r="E13" s="13">
        <v>30</v>
      </c>
      <c r="F13" s="13">
        <v>0</v>
      </c>
      <c r="G13" s="13">
        <v>0</v>
      </c>
      <c r="H13" s="13">
        <v>0</v>
      </c>
      <c r="I13" s="13">
        <v>0</v>
      </c>
      <c r="J13" s="13">
        <v>0</v>
      </c>
      <c r="K13" s="14">
        <f t="shared" si="25"/>
        <v>0</v>
      </c>
      <c r="L13" s="15">
        <f t="shared" si="26"/>
        <v>0</v>
      </c>
      <c r="M13" s="15">
        <f t="shared" si="27"/>
        <v>0</v>
      </c>
      <c r="N13" s="15">
        <f t="shared" si="28"/>
        <v>0</v>
      </c>
      <c r="O13" s="15">
        <f t="shared" si="29"/>
        <v>0</v>
      </c>
      <c r="P13" s="15">
        <f t="shared" si="30"/>
        <v>0</v>
      </c>
      <c r="Q13" s="14">
        <f t="shared" si="31"/>
        <v>0</v>
      </c>
      <c r="R13" s="23">
        <f t="shared" si="42"/>
        <v>0</v>
      </c>
      <c r="S13" s="25">
        <f t="shared" si="32"/>
        <v>0</v>
      </c>
      <c r="T13" s="24">
        <f t="shared" si="40"/>
        <v>0</v>
      </c>
      <c r="U13" s="16">
        <f t="shared" si="2"/>
        <v>0</v>
      </c>
      <c r="V13" s="17">
        <f t="shared" si="33"/>
        <v>0</v>
      </c>
      <c r="W13" s="22">
        <f t="shared" si="34"/>
        <v>0</v>
      </c>
      <c r="X13" s="17">
        <f t="shared" si="19"/>
        <v>0</v>
      </c>
      <c r="Y13" s="17">
        <f t="shared" si="35"/>
        <v>0</v>
      </c>
      <c r="Z13" s="18">
        <f t="shared" si="36"/>
        <v>0</v>
      </c>
      <c r="AA13" s="19">
        <f t="shared" si="3"/>
        <v>0</v>
      </c>
      <c r="AB13" s="19">
        <f t="shared" si="3"/>
        <v>0</v>
      </c>
      <c r="AC13" s="19">
        <f t="shared" si="3"/>
        <v>0</v>
      </c>
      <c r="AD13" s="19">
        <f t="shared" si="4"/>
        <v>0</v>
      </c>
      <c r="AE13" s="19">
        <f t="shared" si="4"/>
        <v>0</v>
      </c>
      <c r="AF13" s="19">
        <f t="shared" si="41"/>
        <v>0</v>
      </c>
      <c r="AG13" s="20">
        <f t="shared" si="37"/>
        <v>0</v>
      </c>
      <c r="AH13" s="21">
        <f t="shared" si="6"/>
        <v>0</v>
      </c>
      <c r="AI13" s="21">
        <f>($S13)*AI$4</f>
        <v>0</v>
      </c>
      <c r="AJ13" s="66">
        <f t="shared" si="8"/>
        <v>0</v>
      </c>
      <c r="AK13" s="66">
        <f>($AJ13)*AK$4</f>
        <v>0</v>
      </c>
      <c r="AL13" s="20">
        <f t="shared" si="38"/>
        <v>0</v>
      </c>
      <c r="AM13" s="26">
        <f t="shared" si="39"/>
        <v>0</v>
      </c>
    </row>
    <row r="14" spans="1:43" ht="21" x14ac:dyDescent="0.35">
      <c r="A14" s="10"/>
      <c r="B14" s="10"/>
      <c r="C14" s="11"/>
      <c r="D14" s="12">
        <f t="shared" si="9"/>
        <v>0</v>
      </c>
      <c r="E14" s="13">
        <v>30</v>
      </c>
      <c r="F14" s="13">
        <v>0</v>
      </c>
      <c r="G14" s="13">
        <v>0</v>
      </c>
      <c r="H14" s="13">
        <v>0</v>
      </c>
      <c r="I14" s="13">
        <v>0</v>
      </c>
      <c r="J14" s="13">
        <v>0</v>
      </c>
      <c r="K14" s="14">
        <f t="shared" si="25"/>
        <v>0</v>
      </c>
      <c r="L14" s="15">
        <f t="shared" si="26"/>
        <v>0</v>
      </c>
      <c r="M14" s="15">
        <f t="shared" si="27"/>
        <v>0</v>
      </c>
      <c r="N14" s="15">
        <f t="shared" si="28"/>
        <v>0</v>
      </c>
      <c r="O14" s="15">
        <f t="shared" si="29"/>
        <v>0</v>
      </c>
      <c r="P14" s="15">
        <f t="shared" si="30"/>
        <v>0</v>
      </c>
      <c r="Q14" s="14">
        <f t="shared" si="31"/>
        <v>0</v>
      </c>
      <c r="R14" s="23">
        <f t="shared" si="42"/>
        <v>0</v>
      </c>
      <c r="S14" s="25">
        <f t="shared" si="32"/>
        <v>0</v>
      </c>
      <c r="T14" s="24">
        <f t="shared" si="40"/>
        <v>0</v>
      </c>
      <c r="U14" s="16">
        <f t="shared" si="2"/>
        <v>0</v>
      </c>
      <c r="V14" s="17">
        <f t="shared" si="33"/>
        <v>0</v>
      </c>
      <c r="W14" s="22">
        <f t="shared" si="34"/>
        <v>0</v>
      </c>
      <c r="X14" s="17">
        <f t="shared" si="19"/>
        <v>0</v>
      </c>
      <c r="Y14" s="17">
        <f t="shared" si="35"/>
        <v>0</v>
      </c>
      <c r="Z14" s="18">
        <f t="shared" si="36"/>
        <v>0</v>
      </c>
      <c r="AA14" s="19">
        <f t="shared" si="3"/>
        <v>0</v>
      </c>
      <c r="AB14" s="19">
        <f t="shared" si="3"/>
        <v>0</v>
      </c>
      <c r="AC14" s="19">
        <f t="shared" si="3"/>
        <v>0</v>
      </c>
      <c r="AD14" s="19">
        <f t="shared" si="4"/>
        <v>0</v>
      </c>
      <c r="AE14" s="19">
        <f t="shared" si="4"/>
        <v>0</v>
      </c>
      <c r="AF14" s="19">
        <f t="shared" si="41"/>
        <v>0</v>
      </c>
      <c r="AG14" s="20">
        <f t="shared" si="37"/>
        <v>0</v>
      </c>
      <c r="AH14" s="21">
        <f t="shared" si="6"/>
        <v>0</v>
      </c>
      <c r="AI14" s="21">
        <f>($S14)*AI$4</f>
        <v>0</v>
      </c>
      <c r="AJ14" s="66">
        <f t="shared" si="8"/>
        <v>0</v>
      </c>
      <c r="AK14" s="66">
        <f>($AJ14)*AK$4</f>
        <v>0</v>
      </c>
      <c r="AL14" s="20">
        <f t="shared" si="38"/>
        <v>0</v>
      </c>
      <c r="AM14" s="26">
        <f t="shared" si="39"/>
        <v>0</v>
      </c>
    </row>
    <row r="15" spans="1:43" ht="21" x14ac:dyDescent="0.35">
      <c r="A15" s="10"/>
      <c r="B15" s="10"/>
      <c r="C15" s="11"/>
      <c r="D15" s="12">
        <f t="shared" si="9"/>
        <v>0</v>
      </c>
      <c r="E15" s="13">
        <v>30</v>
      </c>
      <c r="F15" s="13">
        <v>0</v>
      </c>
      <c r="G15" s="13">
        <v>0</v>
      </c>
      <c r="H15" s="13">
        <v>0</v>
      </c>
      <c r="I15" s="13">
        <v>0</v>
      </c>
      <c r="J15" s="13">
        <v>0</v>
      </c>
      <c r="K15" s="14">
        <f t="shared" si="25"/>
        <v>0</v>
      </c>
      <c r="L15" s="15">
        <f t="shared" si="26"/>
        <v>0</v>
      </c>
      <c r="M15" s="15">
        <f t="shared" si="27"/>
        <v>0</v>
      </c>
      <c r="N15" s="15">
        <f t="shared" si="28"/>
        <v>0</v>
      </c>
      <c r="O15" s="15">
        <f t="shared" si="29"/>
        <v>0</v>
      </c>
      <c r="P15" s="15">
        <f t="shared" si="30"/>
        <v>0</v>
      </c>
      <c r="Q15" s="14">
        <f t="shared" si="31"/>
        <v>0</v>
      </c>
      <c r="R15" s="23">
        <f t="shared" si="42"/>
        <v>0</v>
      </c>
      <c r="S15" s="25">
        <f t="shared" si="32"/>
        <v>0</v>
      </c>
      <c r="T15" s="24">
        <f t="shared" si="40"/>
        <v>0</v>
      </c>
      <c r="U15" s="16">
        <f t="shared" si="2"/>
        <v>0</v>
      </c>
      <c r="V15" s="17">
        <f t="shared" si="33"/>
        <v>0</v>
      </c>
      <c r="W15" s="22">
        <f t="shared" si="34"/>
        <v>0</v>
      </c>
      <c r="X15" s="17">
        <f t="shared" si="19"/>
        <v>0</v>
      </c>
      <c r="Y15" s="17">
        <f t="shared" si="35"/>
        <v>0</v>
      </c>
      <c r="Z15" s="18">
        <f t="shared" si="36"/>
        <v>0</v>
      </c>
      <c r="AA15" s="19">
        <f t="shared" si="3"/>
        <v>0</v>
      </c>
      <c r="AB15" s="19">
        <f t="shared" si="3"/>
        <v>0</v>
      </c>
      <c r="AC15" s="19">
        <f t="shared" si="3"/>
        <v>0</v>
      </c>
      <c r="AD15" s="19">
        <f t="shared" si="4"/>
        <v>0</v>
      </c>
      <c r="AE15" s="19">
        <f t="shared" si="4"/>
        <v>0</v>
      </c>
      <c r="AF15" s="19">
        <f t="shared" si="41"/>
        <v>0</v>
      </c>
      <c r="AG15" s="20">
        <f t="shared" si="37"/>
        <v>0</v>
      </c>
      <c r="AH15" s="21">
        <f t="shared" si="6"/>
        <v>0</v>
      </c>
      <c r="AI15" s="21">
        <f>($S15)*AI$4</f>
        <v>0</v>
      </c>
      <c r="AJ15" s="66">
        <f t="shared" si="8"/>
        <v>0</v>
      </c>
      <c r="AK15" s="66">
        <f>($AJ15)*AK$4</f>
        <v>0</v>
      </c>
      <c r="AL15" s="20">
        <f t="shared" si="38"/>
        <v>0</v>
      </c>
      <c r="AM15" s="26">
        <f t="shared" si="39"/>
        <v>0</v>
      </c>
    </row>
    <row r="16" spans="1:43" ht="21" x14ac:dyDescent="0.35">
      <c r="A16" s="1"/>
      <c r="B16" s="1"/>
      <c r="C16" s="11"/>
      <c r="D16" s="12">
        <f t="shared" si="9"/>
        <v>0</v>
      </c>
      <c r="E16" s="13">
        <v>30</v>
      </c>
      <c r="F16" s="13">
        <v>0</v>
      </c>
      <c r="G16" s="13">
        <v>0</v>
      </c>
      <c r="H16" s="13">
        <v>0</v>
      </c>
      <c r="I16" s="13">
        <v>0</v>
      </c>
      <c r="J16" s="13">
        <v>0</v>
      </c>
      <c r="K16" s="14">
        <f t="shared" si="25"/>
        <v>0</v>
      </c>
      <c r="L16" s="15">
        <f t="shared" si="26"/>
        <v>0</v>
      </c>
      <c r="M16" s="15">
        <f t="shared" si="27"/>
        <v>0</v>
      </c>
      <c r="N16" s="15">
        <f t="shared" si="28"/>
        <v>0</v>
      </c>
      <c r="O16" s="15">
        <f t="shared" si="29"/>
        <v>0</v>
      </c>
      <c r="P16" s="15">
        <f t="shared" si="30"/>
        <v>0</v>
      </c>
      <c r="Q16" s="14">
        <f t="shared" si="31"/>
        <v>0</v>
      </c>
      <c r="R16" s="23">
        <f t="shared" si="42"/>
        <v>0</v>
      </c>
      <c r="S16" s="25">
        <f t="shared" si="32"/>
        <v>0</v>
      </c>
      <c r="T16" s="24">
        <f t="shared" si="40"/>
        <v>0</v>
      </c>
      <c r="U16" s="16">
        <f t="shared" si="2"/>
        <v>0</v>
      </c>
      <c r="V16" s="17">
        <f t="shared" si="33"/>
        <v>0</v>
      </c>
      <c r="W16" s="22">
        <f t="shared" si="34"/>
        <v>0</v>
      </c>
      <c r="X16" s="17">
        <f t="shared" si="19"/>
        <v>0</v>
      </c>
      <c r="Y16" s="17">
        <f t="shared" si="35"/>
        <v>0</v>
      </c>
      <c r="Z16" s="18">
        <f t="shared" si="36"/>
        <v>0</v>
      </c>
      <c r="AA16" s="19">
        <f t="shared" si="3"/>
        <v>0</v>
      </c>
      <c r="AB16" s="19">
        <f t="shared" si="3"/>
        <v>0</v>
      </c>
      <c r="AC16" s="19">
        <f t="shared" si="3"/>
        <v>0</v>
      </c>
      <c r="AD16" s="19">
        <f t="shared" si="4"/>
        <v>0</v>
      </c>
      <c r="AE16" s="19">
        <f t="shared" si="4"/>
        <v>0</v>
      </c>
      <c r="AF16" s="19">
        <f t="shared" si="41"/>
        <v>0</v>
      </c>
      <c r="AG16" s="20">
        <f t="shared" si="37"/>
        <v>0</v>
      </c>
      <c r="AH16" s="21">
        <f t="shared" si="6"/>
        <v>0</v>
      </c>
      <c r="AI16" s="21">
        <f>($S16)*AI$4</f>
        <v>0</v>
      </c>
      <c r="AJ16" s="66">
        <f t="shared" si="8"/>
        <v>0</v>
      </c>
      <c r="AK16" s="66">
        <f>($AJ16)*AK$4</f>
        <v>0</v>
      </c>
      <c r="AL16" s="20">
        <f t="shared" si="38"/>
        <v>0</v>
      </c>
      <c r="AM16" s="26">
        <f t="shared" si="39"/>
        <v>0</v>
      </c>
    </row>
    <row r="17" spans="1:39" ht="21" x14ac:dyDescent="0.35">
      <c r="A17" s="1"/>
      <c r="B17" s="1"/>
      <c r="C17" s="11"/>
      <c r="D17" s="12">
        <f t="shared" si="9"/>
        <v>0</v>
      </c>
      <c r="E17" s="13">
        <v>30</v>
      </c>
      <c r="F17" s="13">
        <v>0</v>
      </c>
      <c r="G17" s="13">
        <v>0</v>
      </c>
      <c r="H17" s="13">
        <v>0</v>
      </c>
      <c r="I17" s="13">
        <v>0</v>
      </c>
      <c r="J17" s="13">
        <v>0</v>
      </c>
      <c r="K17" s="14">
        <f t="shared" si="25"/>
        <v>0</v>
      </c>
      <c r="L17" s="15">
        <f t="shared" si="26"/>
        <v>0</v>
      </c>
      <c r="M17" s="15">
        <f t="shared" si="27"/>
        <v>0</v>
      </c>
      <c r="N17" s="15">
        <f t="shared" si="28"/>
        <v>0</v>
      </c>
      <c r="O17" s="15">
        <f t="shared" si="29"/>
        <v>0</v>
      </c>
      <c r="P17" s="15">
        <f t="shared" si="30"/>
        <v>0</v>
      </c>
      <c r="Q17" s="14">
        <f t="shared" si="31"/>
        <v>0</v>
      </c>
      <c r="R17" s="23">
        <f t="shared" si="42"/>
        <v>0</v>
      </c>
      <c r="S17" s="25">
        <f t="shared" si="32"/>
        <v>0</v>
      </c>
      <c r="T17" s="24">
        <f t="shared" si="40"/>
        <v>0</v>
      </c>
      <c r="U17" s="16">
        <f t="shared" si="2"/>
        <v>0</v>
      </c>
      <c r="V17" s="17">
        <f t="shared" si="33"/>
        <v>0</v>
      </c>
      <c r="W17" s="22">
        <f t="shared" si="34"/>
        <v>0</v>
      </c>
      <c r="X17" s="17">
        <f t="shared" si="19"/>
        <v>0</v>
      </c>
      <c r="Y17" s="17">
        <f t="shared" si="35"/>
        <v>0</v>
      </c>
      <c r="Z17" s="18">
        <f t="shared" si="36"/>
        <v>0</v>
      </c>
      <c r="AA17" s="19">
        <f t="shared" si="3"/>
        <v>0</v>
      </c>
      <c r="AB17" s="19">
        <f t="shared" si="3"/>
        <v>0</v>
      </c>
      <c r="AC17" s="19">
        <f t="shared" si="3"/>
        <v>0</v>
      </c>
      <c r="AD17" s="19">
        <f t="shared" si="4"/>
        <v>0</v>
      </c>
      <c r="AE17" s="19">
        <f t="shared" si="4"/>
        <v>0</v>
      </c>
      <c r="AF17" s="19">
        <f t="shared" si="41"/>
        <v>0</v>
      </c>
      <c r="AG17" s="20">
        <f t="shared" si="37"/>
        <v>0</v>
      </c>
      <c r="AH17" s="21">
        <f t="shared" si="6"/>
        <v>0</v>
      </c>
      <c r="AI17" s="21">
        <f>($S17)*AI$4</f>
        <v>0</v>
      </c>
      <c r="AJ17" s="66">
        <f t="shared" si="8"/>
        <v>0</v>
      </c>
      <c r="AK17" s="66">
        <f>($AJ17)*AK$4</f>
        <v>0</v>
      </c>
      <c r="AL17" s="20">
        <f t="shared" si="38"/>
        <v>0</v>
      </c>
      <c r="AM17" s="26">
        <f t="shared" si="39"/>
        <v>0</v>
      </c>
    </row>
    <row r="18" spans="1:39" ht="21" x14ac:dyDescent="0.35">
      <c r="A18" s="1"/>
      <c r="B18" s="1"/>
      <c r="C18" s="11"/>
      <c r="D18" s="12">
        <f t="shared" si="9"/>
        <v>0</v>
      </c>
      <c r="E18" s="13">
        <v>30</v>
      </c>
      <c r="F18" s="13">
        <v>0</v>
      </c>
      <c r="G18" s="13">
        <v>0</v>
      </c>
      <c r="H18" s="13">
        <v>0</v>
      </c>
      <c r="I18" s="13">
        <v>0</v>
      </c>
      <c r="J18" s="13">
        <v>0</v>
      </c>
      <c r="K18" s="14">
        <f t="shared" si="25"/>
        <v>0</v>
      </c>
      <c r="L18" s="15">
        <f t="shared" si="26"/>
        <v>0</v>
      </c>
      <c r="M18" s="15">
        <f t="shared" si="27"/>
        <v>0</v>
      </c>
      <c r="N18" s="15">
        <f t="shared" si="28"/>
        <v>0</v>
      </c>
      <c r="O18" s="15">
        <f t="shared" si="29"/>
        <v>0</v>
      </c>
      <c r="P18" s="15">
        <f t="shared" si="30"/>
        <v>0</v>
      </c>
      <c r="Q18" s="14">
        <f t="shared" si="31"/>
        <v>0</v>
      </c>
      <c r="R18" s="23">
        <f t="shared" si="42"/>
        <v>0</v>
      </c>
      <c r="S18" s="25">
        <f t="shared" si="32"/>
        <v>0</v>
      </c>
      <c r="T18" s="24">
        <f t="shared" si="40"/>
        <v>0</v>
      </c>
      <c r="U18" s="16">
        <f t="shared" si="2"/>
        <v>0</v>
      </c>
      <c r="V18" s="17">
        <f t="shared" si="33"/>
        <v>0</v>
      </c>
      <c r="W18" s="22">
        <f t="shared" si="34"/>
        <v>0</v>
      </c>
      <c r="X18" s="17">
        <f t="shared" si="19"/>
        <v>0</v>
      </c>
      <c r="Y18" s="17">
        <f t="shared" si="35"/>
        <v>0</v>
      </c>
      <c r="Z18" s="18">
        <f t="shared" si="36"/>
        <v>0</v>
      </c>
      <c r="AA18" s="19">
        <f t="shared" si="3"/>
        <v>0</v>
      </c>
      <c r="AB18" s="19">
        <f t="shared" si="3"/>
        <v>0</v>
      </c>
      <c r="AC18" s="19">
        <f t="shared" si="3"/>
        <v>0</v>
      </c>
      <c r="AD18" s="19">
        <f t="shared" si="4"/>
        <v>0</v>
      </c>
      <c r="AE18" s="19">
        <f t="shared" si="4"/>
        <v>0</v>
      </c>
      <c r="AF18" s="19">
        <f t="shared" si="41"/>
        <v>0</v>
      </c>
      <c r="AG18" s="20">
        <f t="shared" si="37"/>
        <v>0</v>
      </c>
      <c r="AH18" s="21">
        <f t="shared" si="6"/>
        <v>0</v>
      </c>
      <c r="AI18" s="21">
        <f>($S18)*AI$4</f>
        <v>0</v>
      </c>
      <c r="AJ18" s="66">
        <f t="shared" si="8"/>
        <v>0</v>
      </c>
      <c r="AK18" s="66">
        <f>($AJ18)*AK$4</f>
        <v>0</v>
      </c>
      <c r="AL18" s="20">
        <f t="shared" si="38"/>
        <v>0</v>
      </c>
      <c r="AM18" s="26">
        <f t="shared" si="39"/>
        <v>0</v>
      </c>
    </row>
    <row r="19" spans="1:39" ht="21" x14ac:dyDescent="0.35">
      <c r="A19" s="1"/>
      <c r="B19" s="1"/>
      <c r="C19" s="11"/>
      <c r="D19" s="12">
        <f t="shared" si="9"/>
        <v>0</v>
      </c>
      <c r="E19" s="13">
        <v>30</v>
      </c>
      <c r="F19" s="13">
        <v>0</v>
      </c>
      <c r="G19" s="13">
        <v>0</v>
      </c>
      <c r="H19" s="13">
        <v>0</v>
      </c>
      <c r="I19" s="13">
        <v>0</v>
      </c>
      <c r="J19" s="13">
        <v>0</v>
      </c>
      <c r="K19" s="14">
        <f t="shared" si="25"/>
        <v>0</v>
      </c>
      <c r="L19" s="15">
        <f t="shared" si="26"/>
        <v>0</v>
      </c>
      <c r="M19" s="15">
        <f t="shared" si="27"/>
        <v>0</v>
      </c>
      <c r="N19" s="15">
        <f t="shared" si="28"/>
        <v>0</v>
      </c>
      <c r="O19" s="15">
        <f t="shared" si="29"/>
        <v>0</v>
      </c>
      <c r="P19" s="15">
        <f t="shared" si="30"/>
        <v>0</v>
      </c>
      <c r="Q19" s="14">
        <f t="shared" si="31"/>
        <v>0</v>
      </c>
      <c r="R19" s="23">
        <f t="shared" si="42"/>
        <v>0</v>
      </c>
      <c r="S19" s="25">
        <f t="shared" si="32"/>
        <v>0</v>
      </c>
      <c r="T19" s="24">
        <f t="shared" si="40"/>
        <v>0</v>
      </c>
      <c r="U19" s="16">
        <f t="shared" si="2"/>
        <v>0</v>
      </c>
      <c r="V19" s="17">
        <f t="shared" si="33"/>
        <v>0</v>
      </c>
      <c r="W19" s="22">
        <f t="shared" si="34"/>
        <v>0</v>
      </c>
      <c r="X19" s="17">
        <f t="shared" si="19"/>
        <v>0</v>
      </c>
      <c r="Y19" s="17">
        <f t="shared" si="35"/>
        <v>0</v>
      </c>
      <c r="Z19" s="18">
        <f t="shared" si="36"/>
        <v>0</v>
      </c>
      <c r="AA19" s="19">
        <f t="shared" si="3"/>
        <v>0</v>
      </c>
      <c r="AB19" s="19">
        <f t="shared" si="3"/>
        <v>0</v>
      </c>
      <c r="AC19" s="19">
        <f t="shared" si="3"/>
        <v>0</v>
      </c>
      <c r="AD19" s="19">
        <f t="shared" si="4"/>
        <v>0</v>
      </c>
      <c r="AE19" s="19">
        <f t="shared" si="4"/>
        <v>0</v>
      </c>
      <c r="AF19" s="19">
        <f t="shared" si="41"/>
        <v>0</v>
      </c>
      <c r="AG19" s="20">
        <f t="shared" si="37"/>
        <v>0</v>
      </c>
      <c r="AH19" s="21">
        <f t="shared" si="6"/>
        <v>0</v>
      </c>
      <c r="AI19" s="21">
        <f>($S19)*AI$4</f>
        <v>0</v>
      </c>
      <c r="AJ19" s="66">
        <f t="shared" si="8"/>
        <v>0</v>
      </c>
      <c r="AK19" s="66">
        <f>($AJ19)*AK$4</f>
        <v>0</v>
      </c>
      <c r="AL19" s="20">
        <f t="shared" si="38"/>
        <v>0</v>
      </c>
      <c r="AM19" s="26">
        <f t="shared" si="39"/>
        <v>0</v>
      </c>
    </row>
    <row r="20" spans="1:39" ht="21" x14ac:dyDescent="0.35">
      <c r="A20" s="1"/>
      <c r="B20" s="1"/>
      <c r="C20" s="11"/>
      <c r="D20" s="12">
        <f t="shared" si="9"/>
        <v>0</v>
      </c>
      <c r="E20" s="13">
        <v>30</v>
      </c>
      <c r="F20" s="13">
        <v>0</v>
      </c>
      <c r="G20" s="13">
        <v>0</v>
      </c>
      <c r="H20" s="13">
        <v>0</v>
      </c>
      <c r="I20" s="13">
        <v>0</v>
      </c>
      <c r="J20" s="13">
        <v>0</v>
      </c>
      <c r="K20" s="14">
        <f t="shared" si="25"/>
        <v>0</v>
      </c>
      <c r="L20" s="15">
        <f t="shared" si="26"/>
        <v>0</v>
      </c>
      <c r="M20" s="15">
        <f t="shared" si="27"/>
        <v>0</v>
      </c>
      <c r="N20" s="15">
        <f t="shared" si="28"/>
        <v>0</v>
      </c>
      <c r="O20" s="15">
        <f t="shared" si="29"/>
        <v>0</v>
      </c>
      <c r="P20" s="15">
        <f t="shared" si="30"/>
        <v>0</v>
      </c>
      <c r="Q20" s="14">
        <f t="shared" si="31"/>
        <v>0</v>
      </c>
      <c r="R20" s="23">
        <f t="shared" si="42"/>
        <v>0</v>
      </c>
      <c r="S20" s="25">
        <f t="shared" si="32"/>
        <v>0</v>
      </c>
      <c r="T20" s="24">
        <f t="shared" si="40"/>
        <v>0</v>
      </c>
      <c r="U20" s="16">
        <f t="shared" si="2"/>
        <v>0</v>
      </c>
      <c r="V20" s="17">
        <f t="shared" si="33"/>
        <v>0</v>
      </c>
      <c r="W20" s="22">
        <f t="shared" si="34"/>
        <v>0</v>
      </c>
      <c r="X20" s="17">
        <f t="shared" si="19"/>
        <v>0</v>
      </c>
      <c r="Y20" s="17">
        <f t="shared" si="35"/>
        <v>0</v>
      </c>
      <c r="Z20" s="18">
        <f t="shared" si="36"/>
        <v>0</v>
      </c>
      <c r="AA20" s="19">
        <f t="shared" si="3"/>
        <v>0</v>
      </c>
      <c r="AB20" s="19">
        <f t="shared" si="3"/>
        <v>0</v>
      </c>
      <c r="AC20" s="19">
        <f t="shared" si="3"/>
        <v>0</v>
      </c>
      <c r="AD20" s="19">
        <f t="shared" si="4"/>
        <v>0</v>
      </c>
      <c r="AE20" s="19">
        <f t="shared" si="4"/>
        <v>0</v>
      </c>
      <c r="AF20" s="19">
        <f t="shared" si="41"/>
        <v>0</v>
      </c>
      <c r="AG20" s="20">
        <f t="shared" si="37"/>
        <v>0</v>
      </c>
      <c r="AH20" s="21">
        <f t="shared" si="6"/>
        <v>0</v>
      </c>
      <c r="AI20" s="21">
        <f>($S20)*AI$4</f>
        <v>0</v>
      </c>
      <c r="AJ20" s="66">
        <f t="shared" si="8"/>
        <v>0</v>
      </c>
      <c r="AK20" s="66">
        <f>($AJ20)*AK$4</f>
        <v>0</v>
      </c>
      <c r="AL20" s="20">
        <f t="shared" si="38"/>
        <v>0</v>
      </c>
      <c r="AM20" s="26">
        <f t="shared" si="39"/>
        <v>0</v>
      </c>
    </row>
    <row r="21" spans="1:39" ht="21" x14ac:dyDescent="0.35">
      <c r="A21" s="1"/>
      <c r="B21" s="1"/>
      <c r="C21" s="11"/>
      <c r="D21" s="12">
        <f t="shared" si="9"/>
        <v>0</v>
      </c>
      <c r="E21" s="13">
        <v>30</v>
      </c>
      <c r="F21" s="13">
        <v>0</v>
      </c>
      <c r="G21" s="13">
        <v>0</v>
      </c>
      <c r="H21" s="13">
        <v>0</v>
      </c>
      <c r="I21" s="13">
        <v>0</v>
      </c>
      <c r="J21" s="13">
        <v>0</v>
      </c>
      <c r="K21" s="14">
        <f t="shared" si="25"/>
        <v>0</v>
      </c>
      <c r="L21" s="15">
        <f t="shared" si="26"/>
        <v>0</v>
      </c>
      <c r="M21" s="15">
        <f t="shared" si="27"/>
        <v>0</v>
      </c>
      <c r="N21" s="15">
        <f t="shared" si="28"/>
        <v>0</v>
      </c>
      <c r="O21" s="15">
        <f t="shared" si="29"/>
        <v>0</v>
      </c>
      <c r="P21" s="15">
        <f t="shared" si="30"/>
        <v>0</v>
      </c>
      <c r="Q21" s="14">
        <f t="shared" si="31"/>
        <v>0</v>
      </c>
      <c r="R21" s="23">
        <f>IF(ISBLANK(C21),0,(IF($C21&lt;$C$4*2,$R$4/30*$E21,0)))</f>
        <v>0</v>
      </c>
      <c r="S21" s="25">
        <f t="shared" si="32"/>
        <v>0</v>
      </c>
      <c r="T21" s="24">
        <f t="shared" si="40"/>
        <v>0</v>
      </c>
      <c r="U21" s="16">
        <f t="shared" si="2"/>
        <v>0</v>
      </c>
      <c r="V21" s="17">
        <f t="shared" si="33"/>
        <v>0</v>
      </c>
      <c r="W21" s="22">
        <f t="shared" si="34"/>
        <v>0</v>
      </c>
      <c r="X21" s="17">
        <f t="shared" si="19"/>
        <v>0</v>
      </c>
      <c r="Y21" s="17">
        <f t="shared" si="35"/>
        <v>0</v>
      </c>
      <c r="Z21" s="18">
        <f t="shared" si="36"/>
        <v>0</v>
      </c>
      <c r="AA21" s="19">
        <f t="shared" si="3"/>
        <v>0</v>
      </c>
      <c r="AB21" s="19">
        <f t="shared" si="3"/>
        <v>0</v>
      </c>
      <c r="AC21" s="19">
        <f t="shared" si="3"/>
        <v>0</v>
      </c>
      <c r="AD21" s="19">
        <f t="shared" si="4"/>
        <v>0</v>
      </c>
      <c r="AE21" s="19">
        <f t="shared" si="4"/>
        <v>0</v>
      </c>
      <c r="AF21" s="19">
        <f t="shared" si="41"/>
        <v>0</v>
      </c>
      <c r="AG21" s="20">
        <f t="shared" si="37"/>
        <v>0</v>
      </c>
      <c r="AH21" s="21">
        <f t="shared" si="6"/>
        <v>0</v>
      </c>
      <c r="AI21" s="21">
        <f>($S21)*AI$4</f>
        <v>0</v>
      </c>
      <c r="AJ21" s="66">
        <f t="shared" si="8"/>
        <v>0</v>
      </c>
      <c r="AK21" s="66">
        <f>($AJ21)*AK$4</f>
        <v>0</v>
      </c>
      <c r="AL21" s="20">
        <f t="shared" si="38"/>
        <v>0</v>
      </c>
      <c r="AM21" s="26">
        <f t="shared" si="39"/>
        <v>0</v>
      </c>
    </row>
    <row r="22" spans="1:39" s="60" customFormat="1" x14ac:dyDescent="0.25">
      <c r="C22" s="61">
        <f>SUM(C5:C21)</f>
        <v>29177803</v>
      </c>
      <c r="D22" s="61"/>
      <c r="E22" s="61"/>
      <c r="F22" s="61"/>
      <c r="G22" s="61"/>
      <c r="H22" s="61"/>
      <c r="I22" s="61"/>
      <c r="J22" s="61"/>
      <c r="K22" s="61">
        <f t="shared" ref="D22:AM22" si="43">SUM(K5:K21)</f>
        <v>28377803</v>
      </c>
      <c r="L22" s="61">
        <f t="shared" si="43"/>
        <v>103530.22395833334</v>
      </c>
      <c r="M22" s="61">
        <f t="shared" si="43"/>
        <v>93900.64687500002</v>
      </c>
      <c r="N22" s="61">
        <f t="shared" si="43"/>
        <v>215648.35833333334</v>
      </c>
      <c r="O22" s="61">
        <f t="shared" si="43"/>
        <v>71643.78125</v>
      </c>
      <c r="P22" s="61">
        <f t="shared" si="43"/>
        <v>1579937.641875</v>
      </c>
      <c r="Q22" s="61">
        <f t="shared" si="43"/>
        <v>2064660.6522916667</v>
      </c>
      <c r="R22" s="61">
        <f t="shared" si="43"/>
        <v>205708</v>
      </c>
      <c r="S22" s="61">
        <f t="shared" si="43"/>
        <v>30648171.652291667</v>
      </c>
      <c r="T22" s="61">
        <f t="shared" si="43"/>
        <v>1135112.1200000001</v>
      </c>
      <c r="U22" s="61">
        <f t="shared" si="43"/>
        <v>1135112.1200000001</v>
      </c>
      <c r="V22" s="61">
        <f t="shared" si="43"/>
        <v>221500</v>
      </c>
      <c r="W22" s="61"/>
      <c r="X22" s="61">
        <f t="shared" si="43"/>
        <v>5038899.0000000009</v>
      </c>
      <c r="Y22" s="61">
        <f t="shared" si="43"/>
        <v>7530623.2400000002</v>
      </c>
      <c r="Z22" s="61">
        <f t="shared" si="43"/>
        <v>23117548.412291668</v>
      </c>
      <c r="AA22" s="61">
        <f t="shared" si="43"/>
        <v>2412113.2549999999</v>
      </c>
      <c r="AB22" s="61">
        <f t="shared" si="43"/>
        <v>3405336.36</v>
      </c>
      <c r="AC22" s="61">
        <f t="shared" si="43"/>
        <v>1975095.0888</v>
      </c>
      <c r="AD22" s="61">
        <f t="shared" si="43"/>
        <v>567556.06000000006</v>
      </c>
      <c r="AE22" s="61">
        <f t="shared" si="43"/>
        <v>851334.09</v>
      </c>
      <c r="AF22" s="61">
        <f t="shared" si="43"/>
        <v>1135112.1200000001</v>
      </c>
      <c r="AG22" s="61">
        <f t="shared" si="43"/>
        <v>10346546.9738</v>
      </c>
      <c r="AH22" s="61">
        <f t="shared" si="43"/>
        <v>2381959.2499999991</v>
      </c>
      <c r="AI22" s="61">
        <f t="shared" si="43"/>
        <v>1278028.7579005624</v>
      </c>
      <c r="AJ22" s="61">
        <f t="shared" si="43"/>
        <v>2381959.2499999991</v>
      </c>
      <c r="AK22" s="61">
        <f t="shared" si="43"/>
        <v>23819.592499999984</v>
      </c>
      <c r="AL22" s="61">
        <f t="shared" si="43"/>
        <v>6065766.8504005605</v>
      </c>
      <c r="AM22" s="61">
        <f t="shared" si="43"/>
        <v>47060485.476492226</v>
      </c>
    </row>
    <row r="27" spans="1:39" x14ac:dyDescent="0.25">
      <c r="U27" s="3" t="s">
        <v>23</v>
      </c>
      <c r="V27" s="3">
        <v>0</v>
      </c>
      <c r="W27" s="3"/>
    </row>
    <row r="28" spans="1:39" x14ac:dyDescent="0.25">
      <c r="U28" s="3" t="s">
        <v>24</v>
      </c>
      <c r="V28" s="3">
        <v>19</v>
      </c>
      <c r="W28" s="3"/>
    </row>
    <row r="29" spans="1:39" x14ac:dyDescent="0.25">
      <c r="U29" s="3" t="s">
        <v>25</v>
      </c>
      <c r="V29" s="3">
        <v>28</v>
      </c>
      <c r="W29" s="3">
        <v>11</v>
      </c>
    </row>
    <row r="30" spans="1:39" x14ac:dyDescent="0.25">
      <c r="U30" s="3" t="s">
        <v>26</v>
      </c>
      <c r="V30" s="3">
        <v>33</v>
      </c>
      <c r="W30" s="3">
        <v>70</v>
      </c>
    </row>
    <row r="31" spans="1:39" x14ac:dyDescent="0.25">
      <c r="U31" s="3" t="s">
        <v>27</v>
      </c>
      <c r="V31" s="3">
        <v>35</v>
      </c>
      <c r="W31" s="3">
        <v>166</v>
      </c>
    </row>
    <row r="32" spans="1:39" x14ac:dyDescent="0.25">
      <c r="U32" s="3" t="s">
        <v>28</v>
      </c>
      <c r="V32" s="3">
        <v>37</v>
      </c>
      <c r="W32" s="3">
        <v>341</v>
      </c>
      <c r="AC32" s="1">
        <f>4538914/35607</f>
        <v>127.47251944842306</v>
      </c>
    </row>
  </sheetData>
  <mergeCells count="26">
    <mergeCell ref="A3:A4"/>
    <mergeCell ref="AL3:AL4"/>
    <mergeCell ref="K3:K4"/>
    <mergeCell ref="E3:E4"/>
    <mergeCell ref="D3:D4"/>
    <mergeCell ref="B3:B4"/>
    <mergeCell ref="Q3:Q4"/>
    <mergeCell ref="P3:P4"/>
    <mergeCell ref="L3:L4"/>
    <mergeCell ref="M3:M4"/>
    <mergeCell ref="N3:N4"/>
    <mergeCell ref="O3:O4"/>
    <mergeCell ref="V3:V4"/>
    <mergeCell ref="W3:W4"/>
    <mergeCell ref="S3:S4"/>
    <mergeCell ref="AM3:AM4"/>
    <mergeCell ref="AG3:AG4"/>
    <mergeCell ref="Z3:Z4"/>
    <mergeCell ref="Y3:Y4"/>
    <mergeCell ref="X3:X4"/>
    <mergeCell ref="AA1:AL1"/>
    <mergeCell ref="AA2:AF2"/>
    <mergeCell ref="F2:I2"/>
    <mergeCell ref="L2:P2"/>
    <mergeCell ref="K1:S1"/>
    <mergeCell ref="T1:Z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AndGar</dc:creator>
  <cp:lastModifiedBy>AndGar</cp:lastModifiedBy>
  <dcterms:created xsi:type="dcterms:W3CDTF">2020-06-18T03:28:08Z</dcterms:created>
  <dcterms:modified xsi:type="dcterms:W3CDTF">2020-06-21T05:51:46Z</dcterms:modified>
</cp:coreProperties>
</file>