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di.Stephens\Black_RF_Catch_Only_Update\"/>
    </mc:Choice>
  </mc:AlternateContent>
  <bookViews>
    <workbookView xWindow="0" yWindow="0" windowWidth="18048" windowHeight="10212"/>
  </bookViews>
  <sheets>
    <sheet name="Black " sheetId="1" r:id="rId1"/>
    <sheet name="Values" sheetId="5" r:id="rId2"/>
    <sheet name="OR_Catches" sheetId="4" r:id="rId3"/>
    <sheet name="WA_Catch" sheetId="3" r:id="rId4"/>
    <sheet name="CA_Catches" sheetId="2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7" i="1" l="1"/>
  <c r="J17" i="1"/>
  <c r="K17" i="1"/>
  <c r="I18" i="1"/>
  <c r="J18" i="1"/>
  <c r="K18" i="1"/>
  <c r="I19" i="1"/>
  <c r="J19" i="1"/>
  <c r="K19" i="1"/>
  <c r="I20" i="1"/>
  <c r="J20" i="1"/>
  <c r="K20" i="1"/>
  <c r="I21" i="1"/>
  <c r="J21" i="1"/>
  <c r="K21" i="1"/>
  <c r="I22" i="1"/>
  <c r="J22" i="1"/>
  <c r="K22" i="1"/>
  <c r="I23" i="1"/>
  <c r="J23" i="1"/>
  <c r="K23" i="1"/>
  <c r="I24" i="1"/>
  <c r="J24" i="1"/>
  <c r="K24" i="1"/>
  <c r="I25" i="1"/>
  <c r="J25" i="1"/>
  <c r="K25" i="1"/>
  <c r="J16" i="1"/>
  <c r="K16" i="1"/>
  <c r="I16" i="1"/>
  <c r="L17" i="1"/>
  <c r="L18" i="1"/>
  <c r="L19" i="1"/>
  <c r="L20" i="1"/>
  <c r="L21" i="1"/>
  <c r="L22" i="1"/>
  <c r="L23" i="1"/>
  <c r="L24" i="1"/>
  <c r="L25" i="1"/>
  <c r="L16" i="1"/>
  <c r="K29" i="1"/>
  <c r="J29" i="1"/>
  <c r="I29" i="1"/>
  <c r="AB20" i="1"/>
  <c r="AC20" i="1"/>
  <c r="AD20" i="1"/>
  <c r="AB21" i="1"/>
  <c r="AC21" i="1"/>
  <c r="AD21" i="1"/>
  <c r="AB22" i="1"/>
  <c r="AC22" i="1"/>
  <c r="AD22" i="1"/>
  <c r="AB23" i="1"/>
  <c r="AC23" i="1"/>
  <c r="AD23" i="1"/>
  <c r="AB24" i="1"/>
  <c r="AC24" i="1"/>
  <c r="AD24" i="1"/>
  <c r="AB25" i="1"/>
  <c r="AC25" i="1"/>
  <c r="AD25" i="1"/>
  <c r="AC19" i="1"/>
  <c r="AD19" i="1"/>
  <c r="AB19" i="1"/>
  <c r="AC18" i="1"/>
  <c r="AD18" i="1"/>
  <c r="AB18" i="1"/>
  <c r="AC17" i="1"/>
  <c r="AD17" i="1"/>
  <c r="AB17" i="1"/>
  <c r="AC16" i="1"/>
  <c r="AD16" i="1"/>
  <c r="AB16" i="1"/>
  <c r="G22" i="1"/>
  <c r="G23" i="1"/>
  <c r="G24" i="1"/>
  <c r="G25" i="1"/>
  <c r="Z22" i="1"/>
  <c r="Z23" i="1"/>
  <c r="Z24" i="1"/>
  <c r="Z25" i="1"/>
  <c r="V25" i="1"/>
  <c r="U25" i="1"/>
  <c r="T25" i="1"/>
  <c r="S25" i="1"/>
  <c r="P25" i="1"/>
  <c r="V24" i="1"/>
  <c r="U24" i="1"/>
  <c r="T24" i="1"/>
  <c r="S24" i="1"/>
  <c r="P24" i="1"/>
  <c r="V23" i="1"/>
  <c r="U23" i="1"/>
  <c r="T23" i="1"/>
  <c r="S23" i="1"/>
  <c r="P23" i="1"/>
  <c r="V22" i="1"/>
  <c r="U22" i="1"/>
  <c r="T22" i="1"/>
  <c r="S22" i="1"/>
  <c r="P22" i="1"/>
  <c r="Z21" i="1"/>
  <c r="V21" i="1"/>
  <c r="U21" i="1"/>
  <c r="T21" i="1"/>
  <c r="S21" i="1"/>
  <c r="P21" i="1"/>
  <c r="G21" i="1"/>
  <c r="Z20" i="1"/>
  <c r="V20" i="1"/>
  <c r="U20" i="1"/>
  <c r="T20" i="1"/>
  <c r="S20" i="1"/>
  <c r="P20" i="1"/>
  <c r="G20" i="1"/>
  <c r="Z19" i="1"/>
  <c r="V19" i="1"/>
  <c r="U19" i="1"/>
  <c r="T19" i="1"/>
  <c r="S19" i="1"/>
  <c r="P19" i="1"/>
  <c r="G19" i="1"/>
  <c r="Z18" i="1"/>
  <c r="V18" i="1"/>
  <c r="U18" i="1"/>
  <c r="T18" i="1"/>
  <c r="S18" i="1"/>
  <c r="P18" i="1"/>
  <c r="G18" i="1"/>
  <c r="Z17" i="1"/>
  <c r="V17" i="1"/>
  <c r="U17" i="1"/>
  <c r="T17" i="1"/>
  <c r="S17" i="1"/>
  <c r="P17" i="1"/>
  <c r="G17" i="1"/>
  <c r="Z16" i="1"/>
  <c r="V16" i="1"/>
  <c r="U16" i="1"/>
  <c r="T16" i="1"/>
  <c r="S16" i="1"/>
  <c r="P16" i="1"/>
  <c r="G16" i="1"/>
  <c r="U15" i="1"/>
  <c r="T15" i="1"/>
  <c r="J15" i="1"/>
  <c r="I15" i="1"/>
  <c r="AC14" i="1"/>
  <c r="AC15" i="1" s="1"/>
  <c r="AB14" i="1"/>
  <c r="AB15" i="1" s="1"/>
  <c r="U14" i="1"/>
  <c r="T14" i="1"/>
  <c r="S14" i="1"/>
  <c r="S15" i="1" s="1"/>
  <c r="K14" i="1"/>
  <c r="J14" i="1"/>
  <c r="I14" i="1"/>
  <c r="K15" i="1" l="1"/>
  <c r="J28" i="1" s="1"/>
  <c r="I28" i="1" l="1"/>
  <c r="K28" i="1"/>
</calcChain>
</file>

<file path=xl/sharedStrings.xml><?xml version="1.0" encoding="utf-8"?>
<sst xmlns="http://schemas.openxmlformats.org/spreadsheetml/2006/main" count="192" uniqueCount="38">
  <si>
    <t>BLACK ROCKFISH</t>
  </si>
  <si>
    <t>3 AREA MODEL</t>
  </si>
  <si>
    <t>ANDI STEPHENS ASSESSOR</t>
  </si>
  <si>
    <t>Catches are total mortality</t>
  </si>
  <si>
    <t>http://www.pcouncil.org/wp-content/uploads/2016/04/Black-rockfish-2015_FINAL.pdf</t>
  </si>
  <si>
    <t>BUFFERS (NEW SIGMA/P*) FOR ASSESSORS TO RUN</t>
  </si>
  <si>
    <t>RUN 1: DEFAULT HCR</t>
  </si>
  <si>
    <t>CA &amp; WA</t>
  </si>
  <si>
    <t>OREGON BLACK RF MODEL (CAT II; p*0.45)</t>
  </si>
  <si>
    <t>CA BLACK RF MODEL (CAT I; p*0.45)</t>
  </si>
  <si>
    <t>WA BLACK RF MODEL (CAT I; p*0.45)</t>
  </si>
  <si>
    <t>YEAR INDEX</t>
  </si>
  <si>
    <t>(, P*0.45 CAT II OR)</t>
  </si>
  <si>
    <t>(P*0.45 CAT I STOCK)</t>
  </si>
  <si>
    <t>TYPE</t>
  </si>
  <si>
    <t>YEAR</t>
  </si>
  <si>
    <t>Buffer as input to model</t>
  </si>
  <si>
    <t>ACL</t>
  </si>
  <si>
    <t>TRAWL</t>
  </si>
  <si>
    <t>FG DEAD</t>
  </si>
  <si>
    <t>FG LIVE</t>
  </si>
  <si>
    <t>OCEAN REC</t>
  </si>
  <si>
    <t>REC SHORE/EST</t>
  </si>
  <si>
    <t>REC</t>
  </si>
  <si>
    <t>FG</t>
  </si>
  <si>
    <t>SPORT</t>
  </si>
  <si>
    <t>ACTUAL</t>
  </si>
  <si>
    <t>PROJECTED GMT</t>
  </si>
  <si>
    <t>FULL ACLs</t>
  </si>
  <si>
    <t>RATIO</t>
  </si>
  <si>
    <t>ratio last 5 yrs</t>
  </si>
  <si>
    <t>Notes for all</t>
  </si>
  <si>
    <t>Used WCGOP total mortality reports when could...</t>
  </si>
  <si>
    <t xml:space="preserve">Used discard ratios when only landings available </t>
  </si>
  <si>
    <t>Also had to use tickets for live and dead (tacked on a discard ratio for all)</t>
  </si>
  <si>
    <t>OR 2019-2020 based on the ratios of each fishery to the presumptive OR state commercial &amp; sport HGs</t>
  </si>
  <si>
    <t xml:space="preserve">FG is mainly nearshore, but with near zero amounts of non-nearshore and troll </t>
  </si>
  <si>
    <t>Future OR projections are based on our state allocation framework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</si>
</sst>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color rgb="FF000000"/>
      <name val="Arial"/>
    </font>
    <font>
      <b/>
      <sz val="18"/>
      <name val="Arial"/>
    </font>
    <font>
      <sz val="10"/>
      <color rgb="FFFF0000"/>
      <name val="Arial"/>
    </font>
    <font>
      <u/>
      <sz val="10"/>
      <color rgb="FF0000FF"/>
      <name val="Arial"/>
    </font>
    <font>
      <sz val="10"/>
      <name val="Arial"/>
    </font>
    <font>
      <b/>
      <sz val="10"/>
      <name val="Arial"/>
    </font>
    <font>
      <sz val="11"/>
      <color rgb="FF00000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9FC5E8"/>
        <bgColor rgb="FF9FC5E8"/>
      </patternFill>
    </fill>
    <fill>
      <patternFill patternType="solid">
        <fgColor rgb="FFCCCCCC"/>
        <bgColor rgb="FFCCCCCC"/>
      </patternFill>
    </fill>
    <fill>
      <patternFill patternType="solid">
        <fgColor rgb="FFB7B7B7"/>
        <bgColor rgb="FFB7B7B7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wrapText="1"/>
    </xf>
    <xf numFmtId="0" fontId="4" fillId="0" borderId="1" xfId="0" applyFont="1" applyBorder="1"/>
    <xf numFmtId="0" fontId="5" fillId="3" borderId="1" xfId="0" applyFont="1" applyFill="1" applyBorder="1" applyAlignment="1">
      <alignment horizontal="center"/>
    </xf>
    <xf numFmtId="0" fontId="5" fillId="4" borderId="1" xfId="0" applyFont="1" applyFill="1" applyBorder="1" applyAlignment="1"/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wrapText="1"/>
    </xf>
    <xf numFmtId="0" fontId="4" fillId="0" borderId="1" xfId="0" applyFont="1" applyBorder="1" applyAlignment="1"/>
    <xf numFmtId="0" fontId="6" fillId="0" borderId="1" xfId="0" applyFont="1" applyBorder="1" applyAlignment="1">
      <alignment horizontal="right"/>
    </xf>
    <xf numFmtId="10" fontId="6" fillId="0" borderId="1" xfId="0" applyNumberFormat="1" applyFont="1" applyBorder="1" applyAlignment="1">
      <alignment horizontal="right"/>
    </xf>
    <xf numFmtId="4" fontId="4" fillId="0" borderId="1" xfId="0" applyNumberFormat="1" applyFont="1" applyBorder="1" applyAlignment="1"/>
    <xf numFmtId="4" fontId="4" fillId="0" borderId="1" xfId="0" applyNumberFormat="1" applyFont="1" applyBorder="1" applyAlignment="1">
      <alignment horizontal="center"/>
    </xf>
    <xf numFmtId="0" fontId="5" fillId="0" borderId="0" xfId="0" applyFont="1" applyAlignment="1"/>
    <xf numFmtId="0" fontId="5" fillId="0" borderId="0" xfId="0" applyFont="1"/>
    <xf numFmtId="0" fontId="4" fillId="0" borderId="0" xfId="0" applyFont="1" applyAlignment="1">
      <alignment horizontal="left"/>
    </xf>
    <xf numFmtId="2" fontId="4" fillId="0" borderId="1" xfId="0" applyNumberFormat="1" applyFont="1" applyBorder="1"/>
    <xf numFmtId="0" fontId="4" fillId="0" borderId="0" xfId="0" applyFont="1" applyBorder="1"/>
    <xf numFmtId="0" fontId="4" fillId="0" borderId="0" xfId="0" applyFont="1" applyBorder="1" applyAlignment="1"/>
    <xf numFmtId="0" fontId="6" fillId="0" borderId="0" xfId="0" applyFont="1" applyBorder="1" applyAlignment="1">
      <alignment horizontal="right"/>
    </xf>
    <xf numFmtId="0" fontId="0" fillId="0" borderId="0" xfId="0" applyFont="1" applyBorder="1" applyAlignment="1"/>
    <xf numFmtId="0" fontId="5" fillId="0" borderId="0" xfId="0" applyFont="1" applyBorder="1" applyAlignment="1">
      <alignment horizontal="center" wrapText="1"/>
    </xf>
    <xf numFmtId="0" fontId="4" fillId="0" borderId="0" xfId="0" applyFont="1" applyBorder="1" applyAlignment="1">
      <alignment horizontal="center" wrapText="1"/>
    </xf>
    <xf numFmtId="10" fontId="6" fillId="0" borderId="0" xfId="0" applyNumberFormat="1" applyFont="1" applyBorder="1" applyAlignment="1">
      <alignment horizontal="right"/>
    </xf>
    <xf numFmtId="0" fontId="4" fillId="0" borderId="5" xfId="0" applyFont="1" applyBorder="1" applyAlignment="1"/>
    <xf numFmtId="0" fontId="5" fillId="0" borderId="7" xfId="0" applyFont="1" applyBorder="1" applyAlignment="1">
      <alignment horizontal="center" wrapText="1"/>
    </xf>
    <xf numFmtId="0" fontId="4" fillId="0" borderId="7" xfId="0" applyFont="1" applyBorder="1" applyAlignment="1">
      <alignment horizontal="center" wrapText="1"/>
    </xf>
    <xf numFmtId="10" fontId="6" fillId="0" borderId="7" xfId="0" applyNumberFormat="1" applyFont="1" applyBorder="1" applyAlignment="1">
      <alignment horizontal="right"/>
    </xf>
    <xf numFmtId="0" fontId="0" fillId="0" borderId="0" xfId="0" applyBorder="1"/>
    <xf numFmtId="0" fontId="4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0" fontId="4" fillId="0" borderId="0" xfId="0" applyFont="1" applyAlignment="1">
      <alignment horizontal="left"/>
    </xf>
    <xf numFmtId="0" fontId="0" fillId="0" borderId="0" xfId="0" applyFont="1" applyAlignment="1"/>
    <xf numFmtId="0" fontId="1" fillId="0" borderId="0" xfId="0" applyFont="1" applyAlignment="1"/>
    <xf numFmtId="0" fontId="5" fillId="2" borderId="0" xfId="0" applyFont="1" applyFill="1" applyBorder="1" applyAlignment="1">
      <alignment horizontal="center" wrapText="1"/>
    </xf>
    <xf numFmtId="0" fontId="0" fillId="0" borderId="0" xfId="0" applyFont="1" applyBorder="1" applyAlignment="1"/>
    <xf numFmtId="0" fontId="0" fillId="0" borderId="6" xfId="0" applyFont="1" applyBorder="1" applyAlignment="1"/>
    <xf numFmtId="0" fontId="5" fillId="3" borderId="2" xfId="0" applyFont="1" applyFill="1" applyBorder="1" applyAlignment="1">
      <alignment horizontal="center"/>
    </xf>
    <xf numFmtId="0" fontId="4" fillId="0" borderId="3" xfId="0" applyFont="1" applyBorder="1"/>
    <xf numFmtId="0" fontId="4" fillId="0" borderId="4" xfId="0" applyFont="1" applyBorder="1"/>
    <xf numFmtId="0" fontId="5" fillId="4" borderId="2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858C6"/>
      <color rgb="FF5B9BD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773681095727543"/>
          <c:y val="3.9384174722520586E-2"/>
          <c:w val="0.85715150115841199"/>
          <c:h val="0.83126093613298335"/>
        </c:manualLayout>
      </c:layout>
      <c:scatterChart>
        <c:scatterStyle val="lineMarker"/>
        <c:varyColors val="0"/>
        <c:ser>
          <c:idx val="0"/>
          <c:order val="0"/>
          <c:tx>
            <c:v>Oregon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Values!$F$10:$F$25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xVal>
          <c:yVal>
            <c:numRef>
              <c:f>Values!$L$10:$L$25</c:f>
              <c:numCache>
                <c:formatCode>General</c:formatCode>
                <c:ptCount val="16"/>
                <c:pt idx="0">
                  <c:v>463.09546030000001</c:v>
                </c:pt>
                <c:pt idx="1">
                  <c:v>417.35307669999997</c:v>
                </c:pt>
                <c:pt idx="2">
                  <c:v>408.569817</c:v>
                </c:pt>
                <c:pt idx="3">
                  <c:v>281.53476389999997</c:v>
                </c:pt>
                <c:pt idx="4">
                  <c:v>378.5</c:v>
                </c:pt>
                <c:pt idx="5">
                  <c:v>375.4</c:v>
                </c:pt>
                <c:pt idx="6">
                  <c:v>323.94292000000002</c:v>
                </c:pt>
                <c:pt idx="7">
                  <c:v>325.42340000000002</c:v>
                </c:pt>
                <c:pt idx="8">
                  <c:v>317.88572000000005</c:v>
                </c:pt>
                <c:pt idx="9">
                  <c:v>314.89967999999999</c:v>
                </c:pt>
                <c:pt idx="10">
                  <c:v>307.37720000000002</c:v>
                </c:pt>
                <c:pt idx="11">
                  <c:v>304.35468000000003</c:v>
                </c:pt>
                <c:pt idx="12">
                  <c:v>301.20600000000002</c:v>
                </c:pt>
                <c:pt idx="13">
                  <c:v>293.51632000000006</c:v>
                </c:pt>
                <c:pt idx="14">
                  <c:v>290.47404</c:v>
                </c:pt>
                <c:pt idx="15">
                  <c:v>287.3664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6A-4F4B-9792-50EBF43D7E68}"/>
            </c:ext>
          </c:extLst>
        </c:ser>
        <c:ser>
          <c:idx val="1"/>
          <c:order val="1"/>
          <c:tx>
            <c:v>California</c:v>
          </c:tx>
          <c:spPr>
            <a:ln w="31750" cap="rnd">
              <a:solidFill>
                <a:srgbClr val="D858C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D858C6"/>
              </a:solidFill>
              <a:ln w="9525">
                <a:solidFill>
                  <a:srgbClr val="D858C6"/>
                </a:solidFill>
              </a:ln>
              <a:effectLst/>
            </c:spPr>
          </c:marker>
          <c:xVal>
            <c:numRef>
              <c:f>Values!$F$10:$F$25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xVal>
          <c:yVal>
            <c:numRef>
              <c:f>Values!$V$10:$V$25</c:f>
              <c:numCache>
                <c:formatCode>General</c:formatCode>
                <c:ptCount val="16"/>
                <c:pt idx="0">
                  <c:v>227.36</c:v>
                </c:pt>
                <c:pt idx="1">
                  <c:v>165.78</c:v>
                </c:pt>
                <c:pt idx="2">
                  <c:v>97.28</c:v>
                </c:pt>
                <c:pt idx="3">
                  <c:v>92.19</c:v>
                </c:pt>
                <c:pt idx="4">
                  <c:v>165.1</c:v>
                </c:pt>
                <c:pt idx="5">
                  <c:v>165.1</c:v>
                </c:pt>
                <c:pt idx="6">
                  <c:v>217.63655438659862</c:v>
                </c:pt>
                <c:pt idx="7">
                  <c:v>214.59836640651963</c:v>
                </c:pt>
                <c:pt idx="8">
                  <c:v>209.63170866712917</c:v>
                </c:pt>
                <c:pt idx="9">
                  <c:v>207.68040519957148</c:v>
                </c:pt>
                <c:pt idx="10">
                  <c:v>203.72952128130686</c:v>
                </c:pt>
                <c:pt idx="11">
                  <c:v>200.21378260304925</c:v>
                </c:pt>
                <c:pt idx="12">
                  <c:v>197.03989715682116</c:v>
                </c:pt>
                <c:pt idx="13">
                  <c:v>194.1308827262495</c:v>
                </c:pt>
                <c:pt idx="14">
                  <c:v>193.76162904432451</c:v>
                </c:pt>
                <c:pt idx="15">
                  <c:v>191.10574257945407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C6A-4F4B-9792-50EBF43D7E68}"/>
            </c:ext>
          </c:extLst>
        </c:ser>
        <c:ser>
          <c:idx val="2"/>
          <c:order val="2"/>
          <c:tx>
            <c:v>Washington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Pt>
            <c:idx val="13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spPr>
              <a:ln w="31750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8C6A-4F4B-9792-50EBF43D7E68}"/>
              </c:ext>
            </c:extLst>
          </c:dPt>
          <c:xVal>
            <c:numRef>
              <c:f>Values!$F$10:$F$25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xVal>
          <c:yVal>
            <c:numRef>
              <c:f>Values!$AD$10:$AD$25</c:f>
              <c:numCache>
                <c:formatCode>General</c:formatCode>
                <c:ptCount val="16"/>
                <c:pt idx="0">
                  <c:v>349.41500000000002</c:v>
                </c:pt>
                <c:pt idx="1">
                  <c:v>360.12099999999998</c:v>
                </c:pt>
                <c:pt idx="2">
                  <c:v>226.46899999999999</c:v>
                </c:pt>
                <c:pt idx="3">
                  <c:v>253.68299999999999</c:v>
                </c:pt>
                <c:pt idx="4">
                  <c:v>226.42</c:v>
                </c:pt>
                <c:pt idx="5">
                  <c:v>226.42</c:v>
                </c:pt>
                <c:pt idx="6">
                  <c:v>279.62899525517935</c:v>
                </c:pt>
                <c:pt idx="7">
                  <c:v>280.10008648104218</c:v>
                </c:pt>
                <c:pt idx="8">
                  <c:v>277.48468360764724</c:v>
                </c:pt>
                <c:pt idx="9">
                  <c:v>278.29639470506419</c:v>
                </c:pt>
                <c:pt idx="10">
                  <c:v>275.92998296584625</c:v>
                </c:pt>
                <c:pt idx="11">
                  <c:v>273.70997801352439</c:v>
                </c:pt>
                <c:pt idx="12">
                  <c:v>271.58458969218975</c:v>
                </c:pt>
                <c:pt idx="13">
                  <c:v>269.50202784593358</c:v>
                </c:pt>
                <c:pt idx="14">
                  <c:v>270.69021353822609</c:v>
                </c:pt>
                <c:pt idx="15">
                  <c:v>268.45526911785362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C6A-4F4B-9792-50EBF43D7E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5962552"/>
        <c:axId val="355962880"/>
      </c:scatterChart>
      <c:valAx>
        <c:axId val="355962552"/>
        <c:scaling>
          <c:orientation val="minMax"/>
          <c:max val="2031"/>
          <c:min val="20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962880"/>
        <c:crosses val="autoZero"/>
        <c:crossBetween val="midCat"/>
        <c:majorUnit val="1"/>
      </c:valAx>
      <c:valAx>
        <c:axId val="35596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962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663351472427199"/>
          <c:y val="6.2074195612766447E-2"/>
          <c:w val="0.17228446084291821"/>
          <c:h val="0.23496367465345025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495300</xdr:colOff>
      <xdr:row>29</xdr:row>
      <xdr:rowOff>83820</xdr:rowOff>
    </xdr:from>
    <xdr:to>
      <xdr:col>27</xdr:col>
      <xdr:colOff>106680</xdr:colOff>
      <xdr:row>62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0.10617</cdr:x>
      <cdr:y>0.04082</cdr:y>
    </cdr:from>
    <cdr:to>
      <cdr:x>0.32053</cdr:x>
      <cdr:y>0.86667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800100" y="223935"/>
          <a:ext cx="1615440" cy="4530945"/>
        </a:xfrm>
        <a:prstGeom xmlns:a="http://schemas.openxmlformats.org/drawingml/2006/main" prst="rect">
          <a:avLst/>
        </a:prstGeom>
        <a:solidFill xmlns:a="http://schemas.openxmlformats.org/drawingml/2006/main">
          <a:srgbClr val="5B9BD5">
            <a:alpha val="16863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/>
            <a:t>D</a:t>
          </a:r>
        </a:p>
      </cdr:txBody>
    </cdr:sp>
  </cdr:relSizeAnchor>
  <cdr:relSizeAnchor xmlns:cdr="http://schemas.openxmlformats.org/drawingml/2006/chartDrawing">
    <cdr:from>
      <cdr:x>0.33965</cdr:x>
      <cdr:y>0.03472</cdr:y>
    </cdr:from>
    <cdr:to>
      <cdr:x>0.42865</cdr:x>
      <cdr:y>0.86806</cdr:y>
    </cdr:to>
    <cdr:sp macro="" textlink="">
      <cdr:nvSpPr>
        <cdr:cNvPr id="3" name="Rectangle 2"/>
        <cdr:cNvSpPr/>
      </cdr:nvSpPr>
      <cdr:spPr>
        <a:xfrm xmlns:a="http://schemas.openxmlformats.org/drawingml/2006/main">
          <a:off x="2559661" y="190501"/>
          <a:ext cx="670760" cy="4572000"/>
        </a:xfrm>
        <a:prstGeom xmlns:a="http://schemas.openxmlformats.org/drawingml/2006/main" prst="rect">
          <a:avLst/>
        </a:prstGeom>
        <a:solidFill xmlns:a="http://schemas.openxmlformats.org/drawingml/2006/main">
          <a:srgbClr val="D858C6">
            <a:alpha val="14902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0.1818</cdr:x>
      <cdr:y>0.79068</cdr:y>
    </cdr:from>
    <cdr:to>
      <cdr:x>0.31007</cdr:x>
      <cdr:y>0.89809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370074" y="4337974"/>
          <a:ext cx="966683" cy="58930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600"/>
            <a:t>Data</a:t>
          </a:r>
        </a:p>
      </cdr:txBody>
    </cdr:sp>
  </cdr:relSizeAnchor>
  <cdr:relSizeAnchor xmlns:cdr="http://schemas.openxmlformats.org/drawingml/2006/chartDrawing">
    <cdr:from>
      <cdr:x>0.34734</cdr:x>
      <cdr:y>0.79081</cdr:y>
    </cdr:from>
    <cdr:to>
      <cdr:x>0.44813</cdr:x>
      <cdr:y>0.866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2617637" y="4338686"/>
          <a:ext cx="759537" cy="4125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600"/>
            <a:t>GMT</a:t>
          </a:r>
        </a:p>
      </cdr:txBody>
    </cdr:sp>
  </cdr:relSizeAnchor>
  <cdr:relSizeAnchor xmlns:cdr="http://schemas.openxmlformats.org/drawingml/2006/chartDrawing">
    <cdr:from>
      <cdr:x>0.5288</cdr:x>
      <cdr:y>0.79699</cdr:y>
    </cdr:from>
    <cdr:to>
      <cdr:x>0.88351</cdr:x>
      <cdr:y>0.87433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3078480" y="2827020"/>
          <a:ext cx="2065020" cy="2743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600"/>
            <a:t>Model Projections</a:t>
          </a:r>
        </a:p>
      </cdr:txBody>
    </cdr:sp>
  </cdr:relSizeAnchor>
  <cdr:relSizeAnchor xmlns:cdr="http://schemas.openxmlformats.org/drawingml/2006/chartDrawing">
    <cdr:from>
      <cdr:x>0.46208</cdr:x>
      <cdr:y>0.07639</cdr:y>
    </cdr:from>
    <cdr:to>
      <cdr:x>0.72396</cdr:x>
      <cdr:y>0.19028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3482340" y="419100"/>
          <a:ext cx="1973580" cy="6248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2800"/>
            <a:t>Rec Catches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pcouncil.org/wp-content/uploads/2016/04/Black-rockfish-2015_FINAL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  <outlinePr summaryBelow="0" summaryRight="0"/>
  </sheetPr>
  <dimension ref="A1:AD36"/>
  <sheetViews>
    <sheetView tabSelected="1" topLeftCell="A7" workbookViewId="0">
      <selection activeCell="I25" sqref="I25:M25"/>
    </sheetView>
  </sheetViews>
  <sheetFormatPr defaultColWidth="14.44140625" defaultRowHeight="15.75" customHeight="1" x14ac:dyDescent="0.25"/>
  <cols>
    <col min="1" max="1" width="13.33203125" style="1" customWidth="1"/>
    <col min="2" max="5" width="22.5546875" style="1" customWidth="1"/>
    <col min="6" max="6" width="14.44140625" style="1"/>
    <col min="7" max="9" width="22.33203125" style="1" customWidth="1"/>
    <col min="10" max="10" width="14.44140625" style="1"/>
    <col min="11" max="11" width="21.6640625" style="1" customWidth="1"/>
    <col min="12" max="12" width="14.44140625" style="1"/>
    <col min="13" max="13" width="17.109375" style="1" customWidth="1"/>
    <col min="14" max="14" width="14.44140625" style="1"/>
    <col min="15" max="15" width="20.109375" style="1" customWidth="1"/>
    <col min="16" max="16" width="20.6640625" style="1" customWidth="1"/>
    <col min="17" max="23" width="14.44140625" style="1"/>
    <col min="24" max="24" width="18.109375" style="1" customWidth="1"/>
    <col min="25" max="25" width="14.44140625" style="1"/>
    <col min="26" max="26" width="20.6640625" style="1" customWidth="1"/>
    <col min="27" max="16384" width="14.44140625" style="1"/>
  </cols>
  <sheetData>
    <row r="1" spans="1:30" ht="37.799999999999997" customHeight="1" x14ac:dyDescent="0.4">
      <c r="A1" s="38" t="s">
        <v>0</v>
      </c>
      <c r="B1" s="37"/>
      <c r="C1" s="37"/>
      <c r="D1" s="37"/>
      <c r="E1" s="37"/>
      <c r="F1" s="37"/>
    </row>
    <row r="2" spans="1:30" ht="15.75" customHeight="1" x14ac:dyDescent="0.25">
      <c r="A2" s="2" t="s">
        <v>1</v>
      </c>
    </row>
    <row r="3" spans="1:30" ht="15.75" customHeight="1" x14ac:dyDescent="0.25">
      <c r="A3" s="2" t="s">
        <v>2</v>
      </c>
    </row>
    <row r="4" spans="1:30" ht="15.75" customHeight="1" x14ac:dyDescent="0.25">
      <c r="A4" s="2" t="s">
        <v>3</v>
      </c>
    </row>
    <row r="5" spans="1:30" ht="15.75" customHeight="1" x14ac:dyDescent="0.25">
      <c r="A5" s="3" t="s">
        <v>4</v>
      </c>
    </row>
    <row r="6" spans="1:30" ht="15.75" customHeight="1" x14ac:dyDescent="0.25">
      <c r="A6" s="4"/>
      <c r="B6" s="4"/>
      <c r="C6" s="4"/>
      <c r="D6" s="4"/>
      <c r="E6" s="4"/>
    </row>
    <row r="7" spans="1:30" ht="15.75" customHeight="1" x14ac:dyDescent="0.25">
      <c r="A7" s="39" t="s">
        <v>5</v>
      </c>
      <c r="B7" s="40"/>
      <c r="C7" s="41"/>
      <c r="D7" s="24"/>
      <c r="E7" s="4"/>
    </row>
    <row r="8" spans="1:30" ht="15.75" customHeight="1" x14ac:dyDescent="0.25">
      <c r="A8" s="5"/>
      <c r="B8" s="6" t="s">
        <v>6</v>
      </c>
      <c r="C8" s="29" t="s">
        <v>7</v>
      </c>
      <c r="D8" s="25"/>
      <c r="E8" s="8"/>
      <c r="F8" s="8"/>
      <c r="G8" s="8"/>
      <c r="H8" s="8"/>
      <c r="I8" s="42" t="s">
        <v>8</v>
      </c>
      <c r="J8" s="43"/>
      <c r="K8" s="43"/>
      <c r="L8" s="43"/>
      <c r="M8" s="44"/>
      <c r="O8" s="8"/>
      <c r="P8" s="9"/>
      <c r="Q8" s="9"/>
      <c r="R8" s="45" t="s">
        <v>9</v>
      </c>
      <c r="S8" s="43"/>
      <c r="T8" s="43"/>
      <c r="U8" s="43"/>
      <c r="V8" s="44"/>
      <c r="W8" s="21"/>
      <c r="X8" s="8"/>
      <c r="Y8" s="45" t="s">
        <v>10</v>
      </c>
      <c r="Z8" s="43"/>
      <c r="AA8" s="43"/>
      <c r="AB8" s="43"/>
      <c r="AC8" s="43"/>
      <c r="AD8" s="44"/>
    </row>
    <row r="9" spans="1:30" ht="15.75" customHeight="1" x14ac:dyDescent="0.25">
      <c r="A9" s="10" t="s">
        <v>11</v>
      </c>
      <c r="B9" s="11" t="s">
        <v>12</v>
      </c>
      <c r="C9" s="30" t="s">
        <v>13</v>
      </c>
      <c r="D9" s="26"/>
      <c r="E9" s="28" t="s">
        <v>14</v>
      </c>
      <c r="F9" s="12" t="s">
        <v>15</v>
      </c>
      <c r="G9" s="12" t="s">
        <v>16</v>
      </c>
      <c r="H9" s="12" t="s">
        <v>17</v>
      </c>
      <c r="I9" s="12" t="s">
        <v>18</v>
      </c>
      <c r="J9" s="12" t="s">
        <v>19</v>
      </c>
      <c r="K9" s="12" t="s">
        <v>20</v>
      </c>
      <c r="L9" s="12" t="s">
        <v>21</v>
      </c>
      <c r="M9" s="12" t="s">
        <v>22</v>
      </c>
      <c r="O9" s="12" t="s">
        <v>14</v>
      </c>
      <c r="P9" s="12" t="s">
        <v>16</v>
      </c>
      <c r="Q9" s="12" t="s">
        <v>17</v>
      </c>
      <c r="R9" s="12" t="s">
        <v>15</v>
      </c>
      <c r="S9" s="12" t="s">
        <v>18</v>
      </c>
      <c r="T9" s="12" t="s">
        <v>19</v>
      </c>
      <c r="U9" s="12" t="s">
        <v>20</v>
      </c>
      <c r="V9" s="12" t="s">
        <v>23</v>
      </c>
      <c r="W9" s="22"/>
      <c r="X9" s="12" t="s">
        <v>14</v>
      </c>
      <c r="Y9" s="12" t="s">
        <v>15</v>
      </c>
      <c r="Z9" s="12" t="s">
        <v>16</v>
      </c>
      <c r="AA9" s="12" t="s">
        <v>17</v>
      </c>
      <c r="AB9" s="12" t="s">
        <v>18</v>
      </c>
      <c r="AC9" s="12" t="s">
        <v>24</v>
      </c>
      <c r="AD9" s="12" t="s">
        <v>25</v>
      </c>
    </row>
    <row r="10" spans="1:30" ht="14.4" x14ac:dyDescent="0.3">
      <c r="A10" s="13">
        <v>1</v>
      </c>
      <c r="B10" s="14">
        <v>0.224</v>
      </c>
      <c r="C10" s="31">
        <v>0.11799999999999999</v>
      </c>
      <c r="D10" s="27"/>
      <c r="E10" s="28" t="s">
        <v>26</v>
      </c>
      <c r="F10" s="10">
        <v>2015</v>
      </c>
      <c r="G10" s="13"/>
      <c r="H10" s="13"/>
      <c r="I10" s="13">
        <v>1.0040060999999999E-2</v>
      </c>
      <c r="J10" s="13">
        <v>50.718290000000003</v>
      </c>
      <c r="K10" s="13">
        <v>71.785600000000002</v>
      </c>
      <c r="L10" s="12">
        <v>463.09546030000001</v>
      </c>
      <c r="M10" s="12">
        <v>13.7</v>
      </c>
      <c r="O10" s="12" t="s">
        <v>26</v>
      </c>
      <c r="P10" s="10"/>
      <c r="Q10" s="10"/>
      <c r="R10" s="10">
        <v>2015</v>
      </c>
      <c r="S10" s="13">
        <v>7.7894483E-2</v>
      </c>
      <c r="T10" s="13">
        <v>37.958590000000001</v>
      </c>
      <c r="U10" s="13">
        <v>65.109458450000005</v>
      </c>
      <c r="V10" s="13">
        <v>227.36</v>
      </c>
      <c r="W10" s="23"/>
      <c r="X10" s="12" t="s">
        <v>26</v>
      </c>
      <c r="Y10" s="10">
        <v>2015</v>
      </c>
      <c r="Z10" s="13"/>
      <c r="AA10" s="13"/>
      <c r="AB10" s="13">
        <v>0.96414665300000002</v>
      </c>
      <c r="AC10" s="13">
        <v>0.78698299999999999</v>
      </c>
      <c r="AD10" s="12">
        <v>349.41500000000002</v>
      </c>
    </row>
    <row r="11" spans="1:30" ht="14.4" x14ac:dyDescent="0.3">
      <c r="A11" s="13">
        <v>2</v>
      </c>
      <c r="B11" s="14">
        <v>0.224</v>
      </c>
      <c r="C11" s="31">
        <v>0.11799999999999999</v>
      </c>
      <c r="D11" s="27"/>
      <c r="E11" s="28" t="s">
        <v>26</v>
      </c>
      <c r="F11" s="10">
        <v>2016</v>
      </c>
      <c r="G11" s="13"/>
      <c r="H11" s="13"/>
      <c r="I11" s="13">
        <v>0.127338542</v>
      </c>
      <c r="J11" s="13">
        <v>48.160600000000002</v>
      </c>
      <c r="K11" s="13">
        <v>57.572360000000003</v>
      </c>
      <c r="L11" s="12">
        <v>417.35307669999997</v>
      </c>
      <c r="M11" s="12">
        <v>13.7</v>
      </c>
      <c r="O11" s="12" t="s">
        <v>26</v>
      </c>
      <c r="P11" s="10"/>
      <c r="Q11" s="10"/>
      <c r="R11" s="10">
        <v>2016</v>
      </c>
      <c r="S11" s="13">
        <v>0.27398002799999999</v>
      </c>
      <c r="T11" s="13">
        <v>31.103429999999999</v>
      </c>
      <c r="U11" s="13">
        <v>33.238417669999997</v>
      </c>
      <c r="V11" s="13">
        <v>165.78</v>
      </c>
      <c r="W11" s="23"/>
      <c r="X11" s="12" t="s">
        <v>26</v>
      </c>
      <c r="Y11" s="10">
        <v>2016</v>
      </c>
      <c r="Z11" s="13"/>
      <c r="AA11" s="13"/>
      <c r="AB11" s="13">
        <v>0.60159297599999995</v>
      </c>
      <c r="AC11" s="13">
        <v>1.674663</v>
      </c>
      <c r="AD11" s="12">
        <v>360.12099999999998</v>
      </c>
    </row>
    <row r="12" spans="1:30" ht="14.4" x14ac:dyDescent="0.3">
      <c r="A12" s="13">
        <v>3</v>
      </c>
      <c r="B12" s="14">
        <v>0.23799999999999999</v>
      </c>
      <c r="C12" s="31">
        <v>0.126</v>
      </c>
      <c r="D12" s="27"/>
      <c r="E12" s="28" t="s">
        <v>26</v>
      </c>
      <c r="F12" s="10">
        <v>2017</v>
      </c>
      <c r="G12" s="13"/>
      <c r="H12" s="13"/>
      <c r="I12" s="13">
        <v>4.5249419999999997E-3</v>
      </c>
      <c r="J12" s="13">
        <v>59.13758</v>
      </c>
      <c r="K12" s="13">
        <v>65.806880000000007</v>
      </c>
      <c r="L12" s="12">
        <v>408.569817</v>
      </c>
      <c r="M12" s="12">
        <v>13.7</v>
      </c>
      <c r="O12" s="12" t="s">
        <v>26</v>
      </c>
      <c r="P12" s="10"/>
      <c r="Q12" s="10"/>
      <c r="R12" s="10">
        <v>2017</v>
      </c>
      <c r="S12" s="13">
        <v>1.8143879999999999E-3</v>
      </c>
      <c r="T12" s="13">
        <v>19.869029999999999</v>
      </c>
      <c r="U12" s="13">
        <v>34.564860750000001</v>
      </c>
      <c r="V12" s="13">
        <v>97.28</v>
      </c>
      <c r="W12" s="23"/>
      <c r="X12" s="12" t="s">
        <v>26</v>
      </c>
      <c r="Y12" s="10">
        <v>2017</v>
      </c>
      <c r="Z12" s="13"/>
      <c r="AA12" s="13"/>
      <c r="AB12" s="13">
        <v>0.239093678</v>
      </c>
      <c r="AC12" s="13">
        <v>0.21001300000000001</v>
      </c>
      <c r="AD12" s="12">
        <v>226.46899999999999</v>
      </c>
    </row>
    <row r="13" spans="1:30" ht="14.4" x14ac:dyDescent="0.3">
      <c r="A13" s="13">
        <v>4</v>
      </c>
      <c r="B13" s="14">
        <v>0.253</v>
      </c>
      <c r="C13" s="31">
        <v>0.13500000000000001</v>
      </c>
      <c r="D13" s="27"/>
      <c r="E13" s="28" t="s">
        <v>26</v>
      </c>
      <c r="F13" s="10">
        <v>2018</v>
      </c>
      <c r="G13" s="13"/>
      <c r="H13" s="13"/>
      <c r="I13" s="13">
        <v>3.1752285999999998E-2</v>
      </c>
      <c r="J13" s="13">
        <v>54.172049999999999</v>
      </c>
      <c r="K13" s="13">
        <v>68.605710000000002</v>
      </c>
      <c r="L13" s="12">
        <v>281.53476389999997</v>
      </c>
      <c r="M13" s="12">
        <v>13.7</v>
      </c>
      <c r="O13" s="12" t="s">
        <v>26</v>
      </c>
      <c r="P13" s="10"/>
      <c r="Q13" s="10"/>
      <c r="R13" s="10">
        <v>2018</v>
      </c>
      <c r="S13" s="13">
        <v>1.3849122E-2</v>
      </c>
      <c r="T13" s="13">
        <v>18.59817</v>
      </c>
      <c r="U13" s="13">
        <v>27.375208489999999</v>
      </c>
      <c r="V13" s="13">
        <v>92.19</v>
      </c>
      <c r="W13" s="23"/>
      <c r="X13" s="12" t="s">
        <v>26</v>
      </c>
      <c r="Y13" s="10">
        <v>2018</v>
      </c>
      <c r="Z13" s="13"/>
      <c r="AA13" s="13"/>
      <c r="AB13" s="13">
        <v>2.4595730000000001E-3</v>
      </c>
      <c r="AC13" s="13">
        <v>0.18143699999999999</v>
      </c>
      <c r="AD13" s="12">
        <v>253.68299999999999</v>
      </c>
    </row>
    <row r="14" spans="1:30" ht="14.4" x14ac:dyDescent="0.3">
      <c r="A14" s="13">
        <v>5</v>
      </c>
      <c r="B14" s="14">
        <v>0.26700000000000002</v>
      </c>
      <c r="C14" s="31">
        <v>0.14299999999999999</v>
      </c>
      <c r="D14" s="27"/>
      <c r="E14" s="28" t="s">
        <v>27</v>
      </c>
      <c r="F14" s="10">
        <v>2019</v>
      </c>
      <c r="G14" s="7"/>
      <c r="H14" s="7"/>
      <c r="I14" s="7">
        <f t="shared" ref="I14:K14" si="0">123*I13/SUM($I$13:$K$13)</f>
        <v>3.1801536422559513E-2</v>
      </c>
      <c r="J14" s="7">
        <f t="shared" si="0"/>
        <v>54.256075331386079</v>
      </c>
      <c r="K14" s="7">
        <f t="shared" si="0"/>
        <v>68.712123132191351</v>
      </c>
      <c r="L14" s="12">
        <v>378.5</v>
      </c>
      <c r="M14" s="12">
        <v>13.7</v>
      </c>
      <c r="O14" s="12" t="s">
        <v>27</v>
      </c>
      <c r="P14" s="10"/>
      <c r="Q14" s="10"/>
      <c r="R14" s="10">
        <v>2019</v>
      </c>
      <c r="S14" s="7">
        <f>AVERAGE(S10:S13)</f>
        <v>9.1884505249999998E-2</v>
      </c>
      <c r="T14" s="7">
        <f t="shared" ref="T14:T15" si="1">100-64</f>
        <v>36</v>
      </c>
      <c r="U14" s="7">
        <f t="shared" ref="U14:U15" si="2">100-36</f>
        <v>64</v>
      </c>
      <c r="V14" s="12">
        <v>165.1</v>
      </c>
      <c r="W14" s="22"/>
      <c r="X14" s="12" t="s">
        <v>27</v>
      </c>
      <c r="Y14" s="10">
        <v>2019</v>
      </c>
      <c r="Z14" s="7"/>
      <c r="AA14" s="7"/>
      <c r="AB14" s="7">
        <f t="shared" ref="AB14:AC14" si="3">AVERAGE(AB10:AB13)</f>
        <v>0.45182321999999997</v>
      </c>
      <c r="AC14" s="7">
        <f t="shared" si="3"/>
        <v>0.71327399999999996</v>
      </c>
      <c r="AD14" s="12">
        <v>226.42</v>
      </c>
    </row>
    <row r="15" spans="1:30" ht="14.4" x14ac:dyDescent="0.3">
      <c r="A15" s="13">
        <v>6</v>
      </c>
      <c r="B15" s="14">
        <v>0.28100000000000003</v>
      </c>
      <c r="C15" s="31">
        <v>0.151</v>
      </c>
      <c r="D15" s="27"/>
      <c r="E15" s="28" t="s">
        <v>27</v>
      </c>
      <c r="F15" s="10">
        <v>2020</v>
      </c>
      <c r="G15" s="7"/>
      <c r="H15" s="7"/>
      <c r="I15" s="7">
        <f t="shared" ref="I15:J15" si="4">122.3*I13/(SUM($I$13:$K$13))</f>
        <v>3.1620552068935194E-2</v>
      </c>
      <c r="J15" s="7">
        <f t="shared" si="4"/>
        <v>53.947300918931035</v>
      </c>
      <c r="K15" s="7">
        <f>122.3*K13/(SUM($I$14:$K$14))</f>
        <v>68.215271000000001</v>
      </c>
      <c r="L15" s="12">
        <v>375.4</v>
      </c>
      <c r="M15" s="12">
        <v>13.7</v>
      </c>
      <c r="O15" s="12" t="s">
        <v>27</v>
      </c>
      <c r="P15" s="10"/>
      <c r="Q15" s="10"/>
      <c r="R15" s="10">
        <v>2020</v>
      </c>
      <c r="S15" s="7">
        <f>S14</f>
        <v>9.1884505249999998E-2</v>
      </c>
      <c r="T15" s="7">
        <f t="shared" si="1"/>
        <v>36</v>
      </c>
      <c r="U15" s="7">
        <f t="shared" si="2"/>
        <v>64</v>
      </c>
      <c r="V15" s="12">
        <v>165.1</v>
      </c>
      <c r="W15" s="22"/>
      <c r="X15" s="12" t="s">
        <v>27</v>
      </c>
      <c r="Y15" s="10">
        <v>2020</v>
      </c>
      <c r="Z15" s="7"/>
      <c r="AA15" s="7"/>
      <c r="AB15" s="7">
        <f t="shared" ref="AB15:AC15" si="5">AB14</f>
        <v>0.45182321999999997</v>
      </c>
      <c r="AC15" s="7">
        <f t="shared" si="5"/>
        <v>0.71327399999999996</v>
      </c>
      <c r="AD15" s="12">
        <v>226.42</v>
      </c>
    </row>
    <row r="16" spans="1:30" ht="14.4" x14ac:dyDescent="0.3">
      <c r="A16" s="13">
        <v>7</v>
      </c>
      <c r="B16" s="14">
        <v>0.29399999999999998</v>
      </c>
      <c r="C16" s="31">
        <v>0.159</v>
      </c>
      <c r="D16" s="27"/>
      <c r="E16" s="28" t="s">
        <v>28</v>
      </c>
      <c r="F16" s="10">
        <v>2021</v>
      </c>
      <c r="G16" s="15">
        <f t="shared" ref="G16:G25" si="6">1-B10</f>
        <v>0.77600000000000002</v>
      </c>
      <c r="H16" s="12">
        <v>444.267</v>
      </c>
      <c r="I16" s="12">
        <f>$H16 * I$29</f>
        <v>2.7591428080695927E-2</v>
      </c>
      <c r="J16" s="12">
        <f t="shared" ref="J16:K25" si="7">$H16 * J$29</f>
        <v>47.073279119458171</v>
      </c>
      <c r="K16" s="12">
        <f t="shared" si="7"/>
        <v>59.523209452461124</v>
      </c>
      <c r="L16" s="12">
        <f>H16 * 0.76 - 13.7</f>
        <v>323.94292000000002</v>
      </c>
      <c r="M16" s="12">
        <v>13.7</v>
      </c>
      <c r="O16" s="12" t="s">
        <v>28</v>
      </c>
      <c r="P16" s="16">
        <f t="shared" ref="P16:P25" si="8">1-C10</f>
        <v>0.88200000000000001</v>
      </c>
      <c r="Q16" s="10">
        <v>333.59800000000001</v>
      </c>
      <c r="R16" s="10">
        <v>2021</v>
      </c>
      <c r="S16" s="7">
        <f t="shared" ref="S16:V25" si="9">S$28*$Q16</f>
        <v>0.15031275200075647</v>
      </c>
      <c r="T16" s="7">
        <f t="shared" si="9"/>
        <v>44.949951295557703</v>
      </c>
      <c r="U16" s="7">
        <f t="shared" si="9"/>
        <v>70.861181565842884</v>
      </c>
      <c r="V16" s="7">
        <f t="shared" si="9"/>
        <v>217.63655438659862</v>
      </c>
      <c r="W16" s="21"/>
      <c r="X16" s="12" t="s">
        <v>28</v>
      </c>
      <c r="Y16" s="10">
        <v>2021</v>
      </c>
      <c r="Z16" s="20">
        <f t="shared" ref="Z16:Z25" si="10">1-C10</f>
        <v>0.88200000000000001</v>
      </c>
      <c r="AA16" s="7">
        <v>280.762</v>
      </c>
      <c r="AB16" s="7">
        <f>$AA16 * AB$28</f>
        <v>0.37773487575511577</v>
      </c>
      <c r="AC16" s="7">
        <f t="shared" ref="AC16:AD18" si="11">$AA16 * AC$28</f>
        <v>0.75526986906554172</v>
      </c>
      <c r="AD16" s="7">
        <f t="shared" si="11"/>
        <v>279.62899525517935</v>
      </c>
    </row>
    <row r="17" spans="1:30" ht="14.4" x14ac:dyDescent="0.3">
      <c r="A17" s="13">
        <v>8</v>
      </c>
      <c r="B17" s="14">
        <v>0.307</v>
      </c>
      <c r="C17" s="31">
        <v>0.16700000000000001</v>
      </c>
      <c r="D17" s="27"/>
      <c r="E17" s="28" t="s">
        <v>28</v>
      </c>
      <c r="F17" s="10">
        <v>2022</v>
      </c>
      <c r="G17" s="15">
        <f t="shared" si="6"/>
        <v>0.77600000000000002</v>
      </c>
      <c r="H17" s="12">
        <v>446.21499999999997</v>
      </c>
      <c r="I17" s="12">
        <f t="shared" ref="I17:I25" si="12">$H17 * I$29</f>
        <v>2.7712409611849929E-2</v>
      </c>
      <c r="J17" s="12">
        <f t="shared" si="7"/>
        <v>47.279683708871076</v>
      </c>
      <c r="K17" s="12">
        <f t="shared" si="7"/>
        <v>59.784203881517058</v>
      </c>
      <c r="L17" s="12">
        <f t="shared" ref="L17:L25" si="13">H17 * 0.76 - 13.7</f>
        <v>325.42340000000002</v>
      </c>
      <c r="M17" s="12">
        <v>13.7</v>
      </c>
      <c r="O17" s="12" t="s">
        <v>28</v>
      </c>
      <c r="P17" s="16">
        <f t="shared" si="8"/>
        <v>0.88200000000000001</v>
      </c>
      <c r="Q17" s="10">
        <v>328.94099999999997</v>
      </c>
      <c r="R17" s="10">
        <v>2022</v>
      </c>
      <c r="S17" s="7">
        <f t="shared" si="9"/>
        <v>0.1482143986351262</v>
      </c>
      <c r="T17" s="7">
        <f t="shared" si="9"/>
        <v>44.322453759051449</v>
      </c>
      <c r="U17" s="7">
        <f t="shared" si="9"/>
        <v>69.871965435793754</v>
      </c>
      <c r="V17" s="7">
        <f t="shared" si="9"/>
        <v>214.59836640651963</v>
      </c>
      <c r="W17" s="21"/>
      <c r="X17" s="12" t="s">
        <v>28</v>
      </c>
      <c r="Y17" s="10">
        <v>2022</v>
      </c>
      <c r="Z17" s="20">
        <f t="shared" si="10"/>
        <v>0.88200000000000001</v>
      </c>
      <c r="AA17" s="7">
        <v>281.23500000000001</v>
      </c>
      <c r="AB17" s="7">
        <f>$AA17 * AB$28</f>
        <v>0.37837124604821876</v>
      </c>
      <c r="AC17" s="7">
        <f t="shared" si="11"/>
        <v>0.75654227290960907</v>
      </c>
      <c r="AD17" s="7">
        <f t="shared" si="11"/>
        <v>280.10008648104218</v>
      </c>
    </row>
    <row r="18" spans="1:30" ht="14.4" x14ac:dyDescent="0.3">
      <c r="A18" s="13">
        <v>9</v>
      </c>
      <c r="B18" s="14">
        <v>0.32</v>
      </c>
      <c r="C18" s="31">
        <v>0.17399999999999999</v>
      </c>
      <c r="D18" s="27"/>
      <c r="E18" s="28" t="s">
        <v>28</v>
      </c>
      <c r="F18" s="10">
        <v>2023</v>
      </c>
      <c r="G18" s="15">
        <f t="shared" si="6"/>
        <v>0.76200000000000001</v>
      </c>
      <c r="H18" s="12">
        <v>436.29700000000003</v>
      </c>
      <c r="I18" s="12">
        <f t="shared" si="12"/>
        <v>2.7096447175512454E-2</v>
      </c>
      <c r="J18" s="12">
        <f t="shared" si="7"/>
        <v>46.228800383513168</v>
      </c>
      <c r="K18" s="12">
        <f t="shared" si="7"/>
        <v>58.455383169311325</v>
      </c>
      <c r="L18" s="12">
        <f t="shared" si="13"/>
        <v>317.88572000000005</v>
      </c>
      <c r="M18" s="12">
        <v>13.7</v>
      </c>
      <c r="O18" s="12" t="s">
        <v>28</v>
      </c>
      <c r="P18" s="16">
        <f t="shared" si="8"/>
        <v>0.874</v>
      </c>
      <c r="Q18" s="10">
        <v>321.32799999999997</v>
      </c>
      <c r="R18" s="10">
        <v>2023</v>
      </c>
      <c r="S18" s="7">
        <f t="shared" si="9"/>
        <v>0.14478412932601234</v>
      </c>
      <c r="T18" s="7">
        <f t="shared" si="9"/>
        <v>43.296656304591046</v>
      </c>
      <c r="U18" s="7">
        <f t="shared" si="9"/>
        <v>68.25485089895372</v>
      </c>
      <c r="V18" s="7">
        <f t="shared" si="9"/>
        <v>209.63170866712917</v>
      </c>
      <c r="W18" s="21"/>
      <c r="X18" s="12" t="s">
        <v>28</v>
      </c>
      <c r="Y18" s="10">
        <v>2023</v>
      </c>
      <c r="Z18" s="20">
        <f t="shared" si="10"/>
        <v>0.874</v>
      </c>
      <c r="AA18" s="7">
        <v>278.60899999999998</v>
      </c>
      <c r="AB18" s="7">
        <f>$AA18 * AB$28</f>
        <v>0.37483824733851817</v>
      </c>
      <c r="AC18" s="7">
        <f t="shared" si="11"/>
        <v>0.74947814501421672</v>
      </c>
      <c r="AD18" s="7">
        <f t="shared" si="11"/>
        <v>277.48468360764724</v>
      </c>
    </row>
    <row r="19" spans="1:30" ht="14.4" x14ac:dyDescent="0.3">
      <c r="A19" s="13">
        <v>10</v>
      </c>
      <c r="B19" s="14">
        <v>0.33300000000000002</v>
      </c>
      <c r="C19" s="31">
        <v>0.182</v>
      </c>
      <c r="D19" s="27"/>
      <c r="E19" s="28" t="s">
        <v>28</v>
      </c>
      <c r="F19" s="10">
        <v>2024</v>
      </c>
      <c r="G19" s="15">
        <f t="shared" si="6"/>
        <v>0.747</v>
      </c>
      <c r="H19" s="12">
        <v>432.36799999999999</v>
      </c>
      <c r="I19" s="12">
        <f t="shared" si="12"/>
        <v>2.685243463141385E-2</v>
      </c>
      <c r="J19" s="12">
        <f t="shared" si="7"/>
        <v>45.812494617700374</v>
      </c>
      <c r="K19" s="12">
        <f t="shared" si="7"/>
        <v>57.928972947668207</v>
      </c>
      <c r="L19" s="12">
        <f t="shared" si="13"/>
        <v>314.89967999999999</v>
      </c>
      <c r="M19" s="12">
        <v>13.7</v>
      </c>
      <c r="O19" s="12" t="s">
        <v>28</v>
      </c>
      <c r="P19" s="16">
        <f t="shared" si="8"/>
        <v>0.86499999999999999</v>
      </c>
      <c r="Q19" s="10">
        <v>318.33699999999999</v>
      </c>
      <c r="R19" s="10">
        <v>2024</v>
      </c>
      <c r="S19" s="7">
        <f t="shared" si="9"/>
        <v>0.14343644306520065</v>
      </c>
      <c r="T19" s="7">
        <f t="shared" si="9"/>
        <v>42.893640386255171</v>
      </c>
      <c r="U19" s="7">
        <f t="shared" si="9"/>
        <v>67.619517971108124</v>
      </c>
      <c r="V19" s="7">
        <f t="shared" si="9"/>
        <v>207.68040519957148</v>
      </c>
      <c r="W19" s="21"/>
      <c r="X19" s="12" t="s">
        <v>28</v>
      </c>
      <c r="Y19" s="10">
        <v>2024</v>
      </c>
      <c r="Z19" s="20">
        <f t="shared" si="10"/>
        <v>0.86499999999999999</v>
      </c>
      <c r="AA19" s="7">
        <v>279.42399999999998</v>
      </c>
      <c r="AB19" s="7">
        <f t="shared" ref="AB19:AD25" si="14">$AA19 * AB$28</f>
        <v>0.3759347416067611</v>
      </c>
      <c r="AC19" s="7">
        <f t="shared" si="14"/>
        <v>0.75167055332904709</v>
      </c>
      <c r="AD19" s="7">
        <f t="shared" si="14"/>
        <v>278.29639470506419</v>
      </c>
    </row>
    <row r="20" spans="1:30" ht="15.75" customHeight="1" x14ac:dyDescent="0.25">
      <c r="A20" s="4"/>
      <c r="B20" s="4"/>
      <c r="C20" s="4"/>
      <c r="D20" s="22"/>
      <c r="E20" s="28" t="s">
        <v>28</v>
      </c>
      <c r="F20" s="10">
        <v>2025</v>
      </c>
      <c r="G20" s="15">
        <f t="shared" si="6"/>
        <v>0.73299999999999998</v>
      </c>
      <c r="H20" s="12">
        <v>422.47</v>
      </c>
      <c r="I20" s="12">
        <f t="shared" si="12"/>
        <v>2.6237714305252492E-2</v>
      </c>
      <c r="J20" s="12">
        <f t="shared" si="7"/>
        <v>44.763730435970928</v>
      </c>
      <c r="K20" s="12">
        <f t="shared" si="7"/>
        <v>56.60283184972382</v>
      </c>
      <c r="L20" s="12">
        <f t="shared" si="13"/>
        <v>307.37720000000002</v>
      </c>
      <c r="M20" s="12">
        <v>13.7</v>
      </c>
      <c r="O20" s="12" t="s">
        <v>28</v>
      </c>
      <c r="P20" s="16">
        <f t="shared" si="8"/>
        <v>0.85699999999999998</v>
      </c>
      <c r="Q20" s="10">
        <v>312.28100000000001</v>
      </c>
      <c r="R20" s="10">
        <v>2025</v>
      </c>
      <c r="S20" s="7">
        <f t="shared" si="9"/>
        <v>0.14070772758694064</v>
      </c>
      <c r="T20" s="7">
        <f t="shared" si="9"/>
        <v>42.077637577347751</v>
      </c>
      <c r="U20" s="7">
        <f t="shared" si="9"/>
        <v>66.333133413758432</v>
      </c>
      <c r="V20" s="7">
        <f t="shared" si="9"/>
        <v>203.72952128130686</v>
      </c>
      <c r="W20" s="21"/>
      <c r="X20" s="12" t="s">
        <v>28</v>
      </c>
      <c r="Y20" s="10">
        <v>2025</v>
      </c>
      <c r="Z20" s="20">
        <f t="shared" si="10"/>
        <v>0.85699999999999998</v>
      </c>
      <c r="AA20" s="7">
        <v>277.048</v>
      </c>
      <c r="AB20" s="7">
        <f t="shared" si="14"/>
        <v>0.37273809083210446</v>
      </c>
      <c r="AC20" s="7">
        <f t="shared" si="14"/>
        <v>0.7452789433216398</v>
      </c>
      <c r="AD20" s="7">
        <f t="shared" si="14"/>
        <v>275.92998296584625</v>
      </c>
    </row>
    <row r="21" spans="1:30" ht="15.75" customHeight="1" x14ac:dyDescent="0.25">
      <c r="A21" s="4"/>
      <c r="B21" s="4"/>
      <c r="C21" s="4"/>
      <c r="D21" s="22"/>
      <c r="E21" s="28" t="s">
        <v>28</v>
      </c>
      <c r="F21" s="10">
        <v>2026</v>
      </c>
      <c r="G21" s="15">
        <f t="shared" si="6"/>
        <v>0.71899999999999997</v>
      </c>
      <c r="H21" s="12">
        <v>418.49299999999999</v>
      </c>
      <c r="I21" s="12">
        <f t="shared" si="12"/>
        <v>2.5990720696731199E-2</v>
      </c>
      <c r="J21" s="12">
        <f t="shared" si="7"/>
        <v>44.342338725449807</v>
      </c>
      <c r="K21" s="12">
        <f t="shared" si="7"/>
        <v>56.069990553853458</v>
      </c>
      <c r="L21" s="12">
        <f t="shared" si="13"/>
        <v>304.35468000000003</v>
      </c>
      <c r="M21" s="12">
        <v>13.7</v>
      </c>
      <c r="O21" s="12" t="s">
        <v>28</v>
      </c>
      <c r="P21" s="16">
        <f t="shared" si="8"/>
        <v>0.84899999999999998</v>
      </c>
      <c r="Q21" s="10">
        <v>306.892</v>
      </c>
      <c r="R21" s="10">
        <v>2026</v>
      </c>
      <c r="S21" s="7">
        <f t="shared" si="9"/>
        <v>0.13827954929890512</v>
      </c>
      <c r="T21" s="7">
        <f t="shared" si="9"/>
        <v>41.351508261429309</v>
      </c>
      <c r="U21" s="7">
        <f t="shared" si="9"/>
        <v>65.188429586222512</v>
      </c>
      <c r="V21" s="7">
        <f t="shared" si="9"/>
        <v>200.21378260304925</v>
      </c>
      <c r="W21" s="21"/>
      <c r="X21" s="12" t="s">
        <v>28</v>
      </c>
      <c r="Y21" s="10">
        <v>2026</v>
      </c>
      <c r="Z21" s="20">
        <f t="shared" si="10"/>
        <v>0.84899999999999998</v>
      </c>
      <c r="AA21" s="7">
        <v>274.81900000000002</v>
      </c>
      <c r="AB21" s="7">
        <f t="shared" si="14"/>
        <v>0.3697392126432536</v>
      </c>
      <c r="AC21" s="7">
        <f t="shared" si="14"/>
        <v>0.7392827738323674</v>
      </c>
      <c r="AD21" s="7">
        <f t="shared" si="14"/>
        <v>273.70997801352439</v>
      </c>
    </row>
    <row r="22" spans="1:30" ht="15.75" customHeight="1" x14ac:dyDescent="0.25">
      <c r="D22" s="24"/>
      <c r="E22" s="28" t="s">
        <v>28</v>
      </c>
      <c r="F22" s="10">
        <v>2027</v>
      </c>
      <c r="G22" s="15">
        <f t="shared" si="6"/>
        <v>0.70599999999999996</v>
      </c>
      <c r="H22" s="12">
        <v>414.35</v>
      </c>
      <c r="I22" s="12">
        <f t="shared" si="12"/>
        <v>2.5733417573748123E-2</v>
      </c>
      <c r="J22" s="12">
        <f t="shared" si="7"/>
        <v>43.903358122812399</v>
      </c>
      <c r="K22" s="12">
        <f t="shared" si="7"/>
        <v>55.514908459613856</v>
      </c>
      <c r="L22" s="12">
        <f t="shared" si="13"/>
        <v>301.20600000000002</v>
      </c>
      <c r="M22" s="12">
        <v>13.7</v>
      </c>
      <c r="O22" s="12" t="s">
        <v>28</v>
      </c>
      <c r="P22" s="16">
        <f t="shared" si="8"/>
        <v>0.84099999999999997</v>
      </c>
      <c r="Q22" s="10">
        <v>302.02699999999999</v>
      </c>
      <c r="R22" s="10">
        <v>2027</v>
      </c>
      <c r="S22" s="7">
        <f t="shared" si="9"/>
        <v>0.13608747519029632</v>
      </c>
      <c r="T22" s="7">
        <f t="shared" si="9"/>
        <v>40.69598420836877</v>
      </c>
      <c r="U22" s="7">
        <f t="shared" si="9"/>
        <v>64.155031159619753</v>
      </c>
      <c r="V22" s="7">
        <f t="shared" si="9"/>
        <v>197.03989715682116</v>
      </c>
      <c r="W22" s="21"/>
      <c r="X22" s="12" t="s">
        <v>28</v>
      </c>
      <c r="Y22" s="10">
        <v>2027</v>
      </c>
      <c r="Z22" s="20">
        <f t="shared" si="10"/>
        <v>0.84099999999999997</v>
      </c>
      <c r="AA22" s="7">
        <v>272.685</v>
      </c>
      <c r="AB22" s="7">
        <f t="shared" si="14"/>
        <v>0.36686814666971934</v>
      </c>
      <c r="AC22" s="7">
        <f t="shared" si="14"/>
        <v>0.73354216114052917</v>
      </c>
      <c r="AD22" s="7">
        <f t="shared" si="14"/>
        <v>271.58458969218975</v>
      </c>
    </row>
    <row r="23" spans="1:30" ht="15.75" customHeight="1" x14ac:dyDescent="0.25">
      <c r="E23" s="12" t="s">
        <v>28</v>
      </c>
      <c r="F23" s="10">
        <v>2028</v>
      </c>
      <c r="G23" s="15">
        <f t="shared" si="6"/>
        <v>0.69300000000000006</v>
      </c>
      <c r="H23" s="12">
        <v>404.23200000000003</v>
      </c>
      <c r="I23" s="12">
        <f t="shared" si="12"/>
        <v>2.5105034035649454E-2</v>
      </c>
      <c r="J23" s="12">
        <f t="shared" si="7"/>
        <v>42.831283361169788</v>
      </c>
      <c r="K23" s="12">
        <f t="shared" si="7"/>
        <v>54.159291604794568</v>
      </c>
      <c r="L23" s="12">
        <f t="shared" si="13"/>
        <v>293.51632000000006</v>
      </c>
      <c r="M23" s="12">
        <v>13.7</v>
      </c>
      <c r="O23" s="12" t="s">
        <v>28</v>
      </c>
      <c r="P23" s="16">
        <f t="shared" si="8"/>
        <v>0.83299999999999996</v>
      </c>
      <c r="Q23" s="10">
        <v>297.56799999999998</v>
      </c>
      <c r="R23" s="10">
        <v>2028</v>
      </c>
      <c r="S23" s="7">
        <f t="shared" si="9"/>
        <v>0.13407833676269371</v>
      </c>
      <c r="T23" s="7">
        <f t="shared" si="9"/>
        <v>40.095165759736311</v>
      </c>
      <c r="U23" s="7">
        <f t="shared" si="9"/>
        <v>63.207873177251471</v>
      </c>
      <c r="V23" s="7">
        <f t="shared" si="9"/>
        <v>194.1308827262495</v>
      </c>
      <c r="W23" s="21"/>
      <c r="X23" s="12" t="s">
        <v>28</v>
      </c>
      <c r="Y23" s="10">
        <v>2028</v>
      </c>
      <c r="Z23" s="20">
        <f t="shared" si="10"/>
        <v>0.83299999999999996</v>
      </c>
      <c r="AA23" s="7">
        <v>270.59399999999999</v>
      </c>
      <c r="AB23" s="7">
        <f t="shared" si="14"/>
        <v>0.36405493254101268</v>
      </c>
      <c r="AC23" s="7">
        <f t="shared" si="14"/>
        <v>0.72791722152542437</v>
      </c>
      <c r="AD23" s="7">
        <f t="shared" si="14"/>
        <v>269.50202784593358</v>
      </c>
    </row>
    <row r="24" spans="1:30" ht="15.75" customHeight="1" x14ac:dyDescent="0.25">
      <c r="E24" s="12" t="s">
        <v>28</v>
      </c>
      <c r="F24" s="10">
        <v>2029</v>
      </c>
      <c r="G24" s="15">
        <f t="shared" si="6"/>
        <v>0.67999999999999994</v>
      </c>
      <c r="H24" s="12">
        <v>400.22899999999998</v>
      </c>
      <c r="I24" s="12">
        <f t="shared" si="12"/>
        <v>2.485642568389921E-2</v>
      </c>
      <c r="J24" s="12">
        <f t="shared" si="7"/>
        <v>42.407136763931653</v>
      </c>
      <c r="K24" s="12">
        <f t="shared" si="7"/>
        <v>53.62296681038444</v>
      </c>
      <c r="L24" s="12">
        <f t="shared" si="13"/>
        <v>290.47404</v>
      </c>
      <c r="M24" s="12">
        <v>13.7</v>
      </c>
      <c r="O24" s="12" t="s">
        <v>28</v>
      </c>
      <c r="P24" s="16">
        <f t="shared" si="8"/>
        <v>0.82600000000000007</v>
      </c>
      <c r="Q24" s="10">
        <v>297.00200000000001</v>
      </c>
      <c r="R24" s="10">
        <v>2029</v>
      </c>
      <c r="S24" s="7">
        <f t="shared" si="9"/>
        <v>0.13382330820247323</v>
      </c>
      <c r="T24" s="7">
        <f t="shared" si="9"/>
        <v>40.018901296420331</v>
      </c>
      <c r="U24" s="7">
        <f t="shared" si="9"/>
        <v>63.087646351052676</v>
      </c>
      <c r="V24" s="7">
        <f t="shared" si="9"/>
        <v>193.76162904432451</v>
      </c>
      <c r="W24" s="21"/>
      <c r="X24" s="12" t="s">
        <v>28</v>
      </c>
      <c r="Y24" s="10">
        <v>2029</v>
      </c>
      <c r="Z24" s="20">
        <f t="shared" si="10"/>
        <v>0.82600000000000007</v>
      </c>
      <c r="AA24" s="7">
        <v>271.78699999999998</v>
      </c>
      <c r="AB24" s="7">
        <f t="shared" si="14"/>
        <v>0.36565998488704188</v>
      </c>
      <c r="AC24" s="7">
        <f t="shared" si="14"/>
        <v>0.73112647688688781</v>
      </c>
      <c r="AD24" s="7">
        <f t="shared" si="14"/>
        <v>270.69021353822609</v>
      </c>
    </row>
    <row r="25" spans="1:30" ht="15.75" customHeight="1" x14ac:dyDescent="0.25">
      <c r="E25" s="12" t="s">
        <v>28</v>
      </c>
      <c r="F25" s="10">
        <v>2030</v>
      </c>
      <c r="G25" s="15">
        <f t="shared" si="6"/>
        <v>0.66700000000000004</v>
      </c>
      <c r="H25" s="12">
        <v>396.14</v>
      </c>
      <c r="I25" s="12">
        <f t="shared" si="12"/>
        <v>2.460247625839165E-2</v>
      </c>
      <c r="J25" s="12">
        <f t="shared" si="7"/>
        <v>41.97387784909111</v>
      </c>
      <c r="K25" s="12">
        <f t="shared" si="7"/>
        <v>53.075119674650487</v>
      </c>
      <c r="L25" s="12">
        <f t="shared" si="13"/>
        <v>287.3664</v>
      </c>
      <c r="M25" s="12">
        <v>13.7</v>
      </c>
      <c r="O25" s="12" t="s">
        <v>28</v>
      </c>
      <c r="P25" s="16">
        <f t="shared" si="8"/>
        <v>0.81800000000000006</v>
      </c>
      <c r="Q25" s="10">
        <v>292.93099999999998</v>
      </c>
      <c r="R25" s="10">
        <v>2030</v>
      </c>
      <c r="S25" s="7">
        <f t="shared" si="9"/>
        <v>0.13198899500696523</v>
      </c>
      <c r="T25" s="7">
        <f t="shared" si="9"/>
        <v>39.470363080591049</v>
      </c>
      <c r="U25" s="7">
        <f t="shared" si="9"/>
        <v>62.222905344947876</v>
      </c>
      <c r="V25" s="7">
        <f t="shared" si="9"/>
        <v>191.10574257945407</v>
      </c>
      <c r="W25" s="21"/>
      <c r="X25" s="12" t="s">
        <v>28</v>
      </c>
      <c r="Y25" s="10">
        <v>2030</v>
      </c>
      <c r="Z25" s="20">
        <f t="shared" si="10"/>
        <v>0.81800000000000006</v>
      </c>
      <c r="AA25" s="7">
        <v>269.54300000000001</v>
      </c>
      <c r="AB25" s="7">
        <f t="shared" si="14"/>
        <v>0.36264092582208834</v>
      </c>
      <c r="AC25" s="7">
        <f t="shared" si="14"/>
        <v>0.72508995632433637</v>
      </c>
      <c r="AD25" s="7">
        <f t="shared" si="14"/>
        <v>268.45526911785362</v>
      </c>
    </row>
    <row r="26" spans="1:30" ht="15.75" customHeight="1" x14ac:dyDescent="0.25">
      <c r="F26" s="17"/>
      <c r="G26" s="18"/>
      <c r="H26" s="18"/>
      <c r="I26" s="18"/>
      <c r="J26" s="18"/>
      <c r="K26" s="18"/>
      <c r="P26" s="4"/>
      <c r="Q26" s="4"/>
      <c r="X26" s="4"/>
    </row>
    <row r="27" spans="1:30" ht="15.75" customHeight="1" x14ac:dyDescent="0.25">
      <c r="F27" s="17"/>
      <c r="G27" s="18"/>
      <c r="H27" s="18"/>
      <c r="I27" s="18"/>
      <c r="J27" s="18"/>
      <c r="K27" s="18"/>
      <c r="P27" s="4"/>
      <c r="Q27" s="4"/>
      <c r="R27" s="4"/>
      <c r="Y27" s="4"/>
    </row>
    <row r="28" spans="1:30" ht="15.75" customHeight="1" x14ac:dyDescent="0.25">
      <c r="F28" s="17" t="s">
        <v>29</v>
      </c>
      <c r="G28" s="18"/>
      <c r="H28" s="18"/>
      <c r="I28" s="18">
        <f t="shared" ref="I28:K28" si="15">I15/(SUM($I$15:$K$15))</f>
        <v>2.5877295335815256E-4</v>
      </c>
      <c r="J28" s="18">
        <f t="shared" si="15"/>
        <v>0.44148825593110086</v>
      </c>
      <c r="K28" s="18">
        <f t="shared" si="15"/>
        <v>0.55825297111554095</v>
      </c>
      <c r="Q28" s="4"/>
      <c r="R28" s="4" t="s">
        <v>30</v>
      </c>
      <c r="S28" s="1">
        <v>4.5058049508916857E-4</v>
      </c>
      <c r="T28" s="1">
        <v>0.13474286804944186</v>
      </c>
      <c r="U28" s="1">
        <v>0.2124148872770307</v>
      </c>
      <c r="V28" s="1">
        <v>0.65239166417843819</v>
      </c>
      <c r="Y28" s="4" t="s">
        <v>30</v>
      </c>
      <c r="AB28" s="1">
        <v>1.3453917401753648E-3</v>
      </c>
      <c r="AC28" s="1">
        <v>2.6900715519391576E-3</v>
      </c>
      <c r="AD28" s="1">
        <v>0.99596453670788554</v>
      </c>
    </row>
    <row r="29" spans="1:30" ht="15.75" customHeight="1" x14ac:dyDescent="0.25">
      <c r="I29" s="1">
        <f>0.24 * I28</f>
        <v>6.2105508805956612E-5</v>
      </c>
      <c r="J29" s="1">
        <f>0.24 * J28</f>
        <v>0.10595718142346421</v>
      </c>
      <c r="K29" s="1">
        <f>0.24 * K28</f>
        <v>0.13398071306772982</v>
      </c>
    </row>
    <row r="30" spans="1:30" ht="15.75" customHeight="1" x14ac:dyDescent="0.25">
      <c r="A30" s="4"/>
      <c r="B30" s="4"/>
      <c r="C30" s="4"/>
      <c r="D30" s="4"/>
      <c r="E30" s="4" t="s">
        <v>31</v>
      </c>
      <c r="F30" s="36" t="s">
        <v>32</v>
      </c>
      <c r="G30" s="37"/>
      <c r="H30" s="37"/>
      <c r="I30" s="37"/>
      <c r="J30" s="37"/>
      <c r="K30" s="37"/>
      <c r="L30" s="37"/>
      <c r="M30" s="37"/>
    </row>
    <row r="31" spans="1:30" ht="15.75" customHeight="1" x14ac:dyDescent="0.25">
      <c r="F31" s="19"/>
      <c r="G31" s="19"/>
      <c r="H31" s="19"/>
      <c r="I31" s="19"/>
      <c r="J31" s="19"/>
      <c r="K31" s="19"/>
      <c r="L31" s="19"/>
      <c r="M31" s="19"/>
    </row>
    <row r="32" spans="1:30" ht="13.2" x14ac:dyDescent="0.25">
      <c r="F32" s="36" t="s">
        <v>33</v>
      </c>
      <c r="G32" s="37"/>
      <c r="H32" s="37"/>
      <c r="I32" s="37"/>
      <c r="J32" s="37"/>
      <c r="K32" s="37"/>
      <c r="L32" s="37"/>
      <c r="M32" s="37"/>
    </row>
    <row r="33" spans="6:13" ht="13.2" x14ac:dyDescent="0.25">
      <c r="F33" s="36" t="s">
        <v>34</v>
      </c>
      <c r="G33" s="37"/>
      <c r="H33" s="37"/>
      <c r="I33" s="37"/>
      <c r="J33" s="37"/>
      <c r="K33" s="37"/>
      <c r="L33" s="37"/>
      <c r="M33" s="37"/>
    </row>
    <row r="34" spans="6:13" ht="13.2" x14ac:dyDescent="0.25">
      <c r="F34" s="36" t="s">
        <v>35</v>
      </c>
      <c r="G34" s="37"/>
      <c r="H34" s="37"/>
      <c r="I34" s="37"/>
      <c r="J34" s="37"/>
      <c r="K34" s="37"/>
      <c r="L34" s="37"/>
      <c r="M34" s="37"/>
    </row>
    <row r="35" spans="6:13" ht="13.2" x14ac:dyDescent="0.25">
      <c r="F35" s="36" t="s">
        <v>36</v>
      </c>
      <c r="G35" s="37"/>
      <c r="H35" s="37"/>
      <c r="I35" s="37"/>
      <c r="J35" s="37"/>
      <c r="K35" s="37"/>
      <c r="L35" s="37"/>
      <c r="M35" s="37"/>
    </row>
    <row r="36" spans="6:13" ht="13.2" x14ac:dyDescent="0.25">
      <c r="F36" s="36" t="s">
        <v>37</v>
      </c>
      <c r="G36" s="37"/>
      <c r="H36" s="37"/>
      <c r="I36" s="37"/>
      <c r="J36" s="37"/>
      <c r="K36" s="37"/>
      <c r="L36" s="37"/>
      <c r="M36" s="37"/>
    </row>
  </sheetData>
  <mergeCells count="11">
    <mergeCell ref="F36:M36"/>
    <mergeCell ref="Y8:AD8"/>
    <mergeCell ref="F32:M32"/>
    <mergeCell ref="F33:M33"/>
    <mergeCell ref="F34:M34"/>
    <mergeCell ref="F35:M35"/>
    <mergeCell ref="F30:M30"/>
    <mergeCell ref="A1:F1"/>
    <mergeCell ref="A7:C7"/>
    <mergeCell ref="I8:M8"/>
    <mergeCell ref="R8:V8"/>
  </mergeCells>
  <hyperlinks>
    <hyperlink ref="A5" r:id="rId1"/>
  </hyperlinks>
  <pageMargins left="0.7" right="0.7" top="0.75" bottom="0.75" header="0.3" footer="0.3"/>
  <pageSetup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6"/>
  <sheetViews>
    <sheetView topLeftCell="M18" workbookViewId="0">
      <selection activeCell="O27" sqref="O27"/>
    </sheetView>
  </sheetViews>
  <sheetFormatPr defaultRowHeight="13.2" x14ac:dyDescent="0.25"/>
  <sheetData>
    <row r="1" spans="1:30" x14ac:dyDescent="0.25">
      <c r="A1" t="s">
        <v>0</v>
      </c>
    </row>
    <row r="2" spans="1:30" x14ac:dyDescent="0.25">
      <c r="A2" t="s">
        <v>1</v>
      </c>
    </row>
    <row r="3" spans="1:30" x14ac:dyDescent="0.25">
      <c r="A3" t="s">
        <v>2</v>
      </c>
    </row>
    <row r="4" spans="1:30" x14ac:dyDescent="0.25">
      <c r="A4" t="s">
        <v>3</v>
      </c>
    </row>
    <row r="5" spans="1:30" x14ac:dyDescent="0.25">
      <c r="A5" t="s">
        <v>4</v>
      </c>
    </row>
    <row r="7" spans="1:30" x14ac:dyDescent="0.25">
      <c r="A7" t="s">
        <v>5</v>
      </c>
    </row>
    <row r="8" spans="1:30" x14ac:dyDescent="0.25">
      <c r="B8" t="s">
        <v>6</v>
      </c>
      <c r="C8" t="s">
        <v>7</v>
      </c>
      <c r="I8" t="s">
        <v>8</v>
      </c>
      <c r="R8" t="s">
        <v>9</v>
      </c>
      <c r="Y8" t="s">
        <v>10</v>
      </c>
    </row>
    <row r="9" spans="1:30" x14ac:dyDescent="0.25">
      <c r="A9" t="s">
        <v>11</v>
      </c>
      <c r="B9" t="s">
        <v>12</v>
      </c>
      <c r="C9" t="s">
        <v>13</v>
      </c>
      <c r="E9" t="s">
        <v>14</v>
      </c>
      <c r="F9" t="s">
        <v>15</v>
      </c>
      <c r="G9" t="s">
        <v>16</v>
      </c>
      <c r="H9" t="s">
        <v>17</v>
      </c>
      <c r="I9" t="s">
        <v>18</v>
      </c>
      <c r="J9" t="s">
        <v>19</v>
      </c>
      <c r="K9" t="s">
        <v>20</v>
      </c>
      <c r="L9" t="s">
        <v>21</v>
      </c>
      <c r="M9" t="s">
        <v>22</v>
      </c>
      <c r="O9" t="s">
        <v>14</v>
      </c>
      <c r="P9" t="s">
        <v>16</v>
      </c>
      <c r="Q9" t="s">
        <v>17</v>
      </c>
      <c r="R9" t="s">
        <v>15</v>
      </c>
      <c r="S9" t="s">
        <v>18</v>
      </c>
      <c r="T9" t="s">
        <v>19</v>
      </c>
      <c r="U9" t="s">
        <v>20</v>
      </c>
      <c r="V9" t="s">
        <v>23</v>
      </c>
      <c r="X9" t="s">
        <v>14</v>
      </c>
      <c r="Y9" t="s">
        <v>15</v>
      </c>
      <c r="Z9" t="s">
        <v>16</v>
      </c>
      <c r="AA9" t="s">
        <v>17</v>
      </c>
      <c r="AB9" t="s">
        <v>18</v>
      </c>
      <c r="AC9" t="s">
        <v>24</v>
      </c>
      <c r="AD9" t="s">
        <v>25</v>
      </c>
    </row>
    <row r="10" spans="1:30" x14ac:dyDescent="0.25">
      <c r="A10">
        <v>1</v>
      </c>
      <c r="B10">
        <v>0.224</v>
      </c>
      <c r="C10">
        <v>0.11799999999999999</v>
      </c>
      <c r="E10" t="s">
        <v>26</v>
      </c>
      <c r="F10">
        <v>2015</v>
      </c>
      <c r="I10">
        <v>1.0040060999999999E-2</v>
      </c>
      <c r="J10">
        <v>50.718290000000003</v>
      </c>
      <c r="K10">
        <v>71.785600000000002</v>
      </c>
      <c r="L10">
        <v>463.09546030000001</v>
      </c>
      <c r="M10">
        <v>13.7</v>
      </c>
      <c r="O10" t="s">
        <v>26</v>
      </c>
      <c r="R10">
        <v>2015</v>
      </c>
      <c r="S10">
        <v>7.7894483E-2</v>
      </c>
      <c r="T10">
        <v>37.958590000000001</v>
      </c>
      <c r="U10">
        <v>65.109458450000005</v>
      </c>
      <c r="V10">
        <v>227.36</v>
      </c>
      <c r="X10" t="s">
        <v>26</v>
      </c>
      <c r="Y10">
        <v>2015</v>
      </c>
      <c r="AB10">
        <v>0.96414665300000002</v>
      </c>
      <c r="AC10">
        <v>0.78698299999999999</v>
      </c>
      <c r="AD10">
        <v>349.41500000000002</v>
      </c>
    </row>
    <row r="11" spans="1:30" x14ac:dyDescent="0.25">
      <c r="A11">
        <v>2</v>
      </c>
      <c r="B11">
        <v>0.224</v>
      </c>
      <c r="C11">
        <v>0.11799999999999999</v>
      </c>
      <c r="E11" t="s">
        <v>26</v>
      </c>
      <c r="F11">
        <v>2016</v>
      </c>
      <c r="I11">
        <v>0.127338542</v>
      </c>
      <c r="J11">
        <v>48.160600000000002</v>
      </c>
      <c r="K11">
        <v>57.572360000000003</v>
      </c>
      <c r="L11">
        <v>417.35307669999997</v>
      </c>
      <c r="M11">
        <v>13.7</v>
      </c>
      <c r="O11" t="s">
        <v>26</v>
      </c>
      <c r="R11">
        <v>2016</v>
      </c>
      <c r="S11">
        <v>0.27398002799999999</v>
      </c>
      <c r="T11">
        <v>31.103429999999999</v>
      </c>
      <c r="U11">
        <v>33.238417669999997</v>
      </c>
      <c r="V11">
        <v>165.78</v>
      </c>
      <c r="X11" t="s">
        <v>26</v>
      </c>
      <c r="Y11">
        <v>2016</v>
      </c>
      <c r="AB11">
        <v>0.60159297599999995</v>
      </c>
      <c r="AC11">
        <v>1.674663</v>
      </c>
      <c r="AD11">
        <v>360.12099999999998</v>
      </c>
    </row>
    <row r="12" spans="1:30" x14ac:dyDescent="0.25">
      <c r="A12">
        <v>3</v>
      </c>
      <c r="B12">
        <v>0.23799999999999999</v>
      </c>
      <c r="C12">
        <v>0.126</v>
      </c>
      <c r="E12" t="s">
        <v>26</v>
      </c>
      <c r="F12">
        <v>2017</v>
      </c>
      <c r="I12">
        <v>4.5249419999999997E-3</v>
      </c>
      <c r="J12">
        <v>59.13758</v>
      </c>
      <c r="K12">
        <v>65.806880000000007</v>
      </c>
      <c r="L12">
        <v>408.569817</v>
      </c>
      <c r="M12">
        <v>13.7</v>
      </c>
      <c r="O12" t="s">
        <v>26</v>
      </c>
      <c r="R12">
        <v>2017</v>
      </c>
      <c r="S12">
        <v>1.8143879999999999E-3</v>
      </c>
      <c r="T12">
        <v>19.869029999999999</v>
      </c>
      <c r="U12">
        <v>34.564860750000001</v>
      </c>
      <c r="V12">
        <v>97.28</v>
      </c>
      <c r="X12" t="s">
        <v>26</v>
      </c>
      <c r="Y12">
        <v>2017</v>
      </c>
      <c r="AB12">
        <v>0.239093678</v>
      </c>
      <c r="AC12">
        <v>0.21001300000000001</v>
      </c>
      <c r="AD12">
        <v>226.46899999999999</v>
      </c>
    </row>
    <row r="13" spans="1:30" x14ac:dyDescent="0.25">
      <c r="A13">
        <v>4</v>
      </c>
      <c r="B13">
        <v>0.253</v>
      </c>
      <c r="C13">
        <v>0.13500000000000001</v>
      </c>
      <c r="E13" t="s">
        <v>26</v>
      </c>
      <c r="F13">
        <v>2018</v>
      </c>
      <c r="I13">
        <v>3.1752285999999998E-2</v>
      </c>
      <c r="J13">
        <v>54.172049999999999</v>
      </c>
      <c r="K13">
        <v>68.605710000000002</v>
      </c>
      <c r="L13">
        <v>281.53476389999997</v>
      </c>
      <c r="M13">
        <v>13.7</v>
      </c>
      <c r="O13" t="s">
        <v>26</v>
      </c>
      <c r="R13">
        <v>2018</v>
      </c>
      <c r="S13">
        <v>1.3849122E-2</v>
      </c>
      <c r="T13">
        <v>18.59817</v>
      </c>
      <c r="U13">
        <v>27.375208489999999</v>
      </c>
      <c r="V13">
        <v>92.19</v>
      </c>
      <c r="X13" t="s">
        <v>26</v>
      </c>
      <c r="Y13">
        <v>2018</v>
      </c>
      <c r="AB13">
        <v>2.4595730000000001E-3</v>
      </c>
      <c r="AC13">
        <v>0.18143699999999999</v>
      </c>
      <c r="AD13">
        <v>253.68299999999999</v>
      </c>
    </row>
    <row r="14" spans="1:30" x14ac:dyDescent="0.25">
      <c r="A14">
        <v>5</v>
      </c>
      <c r="B14">
        <v>0.26700000000000002</v>
      </c>
      <c r="C14">
        <v>0.14299999999999999</v>
      </c>
      <c r="E14" t="s">
        <v>27</v>
      </c>
      <c r="F14">
        <v>2019</v>
      </c>
      <c r="I14">
        <v>3.1801536422559513E-2</v>
      </c>
      <c r="J14">
        <v>54.256075331386079</v>
      </c>
      <c r="K14">
        <v>68.712123132191351</v>
      </c>
      <c r="L14">
        <v>378.5</v>
      </c>
      <c r="M14">
        <v>13.7</v>
      </c>
      <c r="O14" t="s">
        <v>27</v>
      </c>
      <c r="R14">
        <v>2019</v>
      </c>
      <c r="S14">
        <v>9.1884505249999998E-2</v>
      </c>
      <c r="T14">
        <v>36</v>
      </c>
      <c r="U14">
        <v>64</v>
      </c>
      <c r="V14">
        <v>165.1</v>
      </c>
      <c r="X14" t="s">
        <v>27</v>
      </c>
      <c r="Y14">
        <v>2019</v>
      </c>
      <c r="AB14">
        <v>0.45182321999999997</v>
      </c>
      <c r="AC14">
        <v>0.71327399999999996</v>
      </c>
      <c r="AD14">
        <v>226.42</v>
      </c>
    </row>
    <row r="15" spans="1:30" x14ac:dyDescent="0.25">
      <c r="A15">
        <v>6</v>
      </c>
      <c r="B15">
        <v>0.28100000000000003</v>
      </c>
      <c r="C15">
        <v>0.151</v>
      </c>
      <c r="E15" t="s">
        <v>27</v>
      </c>
      <c r="F15">
        <v>2020</v>
      </c>
      <c r="I15">
        <v>3.1620552068935194E-2</v>
      </c>
      <c r="J15">
        <v>53.947300918931035</v>
      </c>
      <c r="K15">
        <v>68.215271000000001</v>
      </c>
      <c r="L15">
        <v>375.4</v>
      </c>
      <c r="M15">
        <v>13.7</v>
      </c>
      <c r="O15" t="s">
        <v>27</v>
      </c>
      <c r="R15">
        <v>2020</v>
      </c>
      <c r="S15">
        <v>9.1884505249999998E-2</v>
      </c>
      <c r="T15">
        <v>36</v>
      </c>
      <c r="U15">
        <v>64</v>
      </c>
      <c r="V15">
        <v>165.1</v>
      </c>
      <c r="X15" t="s">
        <v>27</v>
      </c>
      <c r="Y15">
        <v>2020</v>
      </c>
      <c r="AB15">
        <v>0.45182321999999997</v>
      </c>
      <c r="AC15">
        <v>0.71327399999999996</v>
      </c>
      <c r="AD15">
        <v>226.42</v>
      </c>
    </row>
    <row r="16" spans="1:30" x14ac:dyDescent="0.25">
      <c r="A16">
        <v>7</v>
      </c>
      <c r="B16">
        <v>0.29399999999999998</v>
      </c>
      <c r="C16">
        <v>0.159</v>
      </c>
      <c r="E16" t="s">
        <v>28</v>
      </c>
      <c r="F16">
        <v>2021</v>
      </c>
      <c r="G16">
        <v>0.77600000000000002</v>
      </c>
      <c r="H16">
        <v>444.267</v>
      </c>
      <c r="I16">
        <v>2.7591428080695927E-2</v>
      </c>
      <c r="J16">
        <v>47.073279119458171</v>
      </c>
      <c r="K16">
        <v>59.523209452461124</v>
      </c>
      <c r="L16">
        <v>323.94292000000002</v>
      </c>
      <c r="M16">
        <v>13.7</v>
      </c>
      <c r="O16" t="s">
        <v>28</v>
      </c>
      <c r="P16">
        <v>0.88200000000000001</v>
      </c>
      <c r="Q16">
        <v>333.59800000000001</v>
      </c>
      <c r="R16">
        <v>2021</v>
      </c>
      <c r="S16">
        <v>0.15031275200075647</v>
      </c>
      <c r="T16">
        <v>44.949951295557703</v>
      </c>
      <c r="U16">
        <v>70.861181565842884</v>
      </c>
      <c r="V16">
        <v>217.63655438659862</v>
      </c>
      <c r="X16" t="s">
        <v>28</v>
      </c>
      <c r="Y16">
        <v>2021</v>
      </c>
      <c r="Z16">
        <v>0.88200000000000001</v>
      </c>
      <c r="AA16">
        <v>280.762</v>
      </c>
      <c r="AB16">
        <v>0.37773487575511577</v>
      </c>
      <c r="AC16">
        <v>0.75526986906554172</v>
      </c>
      <c r="AD16">
        <v>279.62899525517935</v>
      </c>
    </row>
    <row r="17" spans="1:30" x14ac:dyDescent="0.25">
      <c r="A17">
        <v>8</v>
      </c>
      <c r="B17">
        <v>0.307</v>
      </c>
      <c r="C17">
        <v>0.16700000000000001</v>
      </c>
      <c r="E17" t="s">
        <v>28</v>
      </c>
      <c r="F17">
        <v>2022</v>
      </c>
      <c r="G17">
        <v>0.77600000000000002</v>
      </c>
      <c r="H17">
        <v>446.21499999999997</v>
      </c>
      <c r="I17">
        <v>2.7712409611849929E-2</v>
      </c>
      <c r="J17">
        <v>47.279683708871076</v>
      </c>
      <c r="K17">
        <v>59.784203881517058</v>
      </c>
      <c r="L17">
        <v>325.42340000000002</v>
      </c>
      <c r="M17">
        <v>13.7</v>
      </c>
      <c r="O17" t="s">
        <v>28</v>
      </c>
      <c r="P17">
        <v>0.88200000000000001</v>
      </c>
      <c r="Q17">
        <v>328.94099999999997</v>
      </c>
      <c r="R17">
        <v>2022</v>
      </c>
      <c r="S17">
        <v>0.1482143986351262</v>
      </c>
      <c r="T17">
        <v>44.322453759051449</v>
      </c>
      <c r="U17">
        <v>69.871965435793754</v>
      </c>
      <c r="V17">
        <v>214.59836640651963</v>
      </c>
      <c r="X17" t="s">
        <v>28</v>
      </c>
      <c r="Y17">
        <v>2022</v>
      </c>
      <c r="Z17">
        <v>0.88200000000000001</v>
      </c>
      <c r="AA17">
        <v>281.23500000000001</v>
      </c>
      <c r="AB17">
        <v>0.37837124604821876</v>
      </c>
      <c r="AC17">
        <v>0.75654227290960907</v>
      </c>
      <c r="AD17">
        <v>280.10008648104218</v>
      </c>
    </row>
    <row r="18" spans="1:30" x14ac:dyDescent="0.25">
      <c r="A18">
        <v>9</v>
      </c>
      <c r="B18">
        <v>0.32</v>
      </c>
      <c r="C18">
        <v>0.17399999999999999</v>
      </c>
      <c r="E18" t="s">
        <v>28</v>
      </c>
      <c r="F18">
        <v>2023</v>
      </c>
      <c r="G18">
        <v>0.76200000000000001</v>
      </c>
      <c r="H18">
        <v>436.29700000000003</v>
      </c>
      <c r="I18">
        <v>2.7096447175512454E-2</v>
      </c>
      <c r="J18">
        <v>46.228800383513168</v>
      </c>
      <c r="K18">
        <v>58.455383169311325</v>
      </c>
      <c r="L18">
        <v>317.88572000000005</v>
      </c>
      <c r="M18">
        <v>13.7</v>
      </c>
      <c r="O18" t="s">
        <v>28</v>
      </c>
      <c r="P18">
        <v>0.874</v>
      </c>
      <c r="Q18">
        <v>321.32799999999997</v>
      </c>
      <c r="R18">
        <v>2023</v>
      </c>
      <c r="S18">
        <v>0.14478412932601234</v>
      </c>
      <c r="T18">
        <v>43.296656304591046</v>
      </c>
      <c r="U18">
        <v>68.25485089895372</v>
      </c>
      <c r="V18">
        <v>209.63170866712917</v>
      </c>
      <c r="X18" t="s">
        <v>28</v>
      </c>
      <c r="Y18">
        <v>2023</v>
      </c>
      <c r="Z18">
        <v>0.874</v>
      </c>
      <c r="AA18">
        <v>278.60899999999998</v>
      </c>
      <c r="AB18">
        <v>0.37483824733851817</v>
      </c>
      <c r="AC18">
        <v>0.74947814501421672</v>
      </c>
      <c r="AD18">
        <v>277.48468360764724</v>
      </c>
    </row>
    <row r="19" spans="1:30" x14ac:dyDescent="0.25">
      <c r="A19">
        <v>10</v>
      </c>
      <c r="B19">
        <v>0.33300000000000002</v>
      </c>
      <c r="C19">
        <v>0.182</v>
      </c>
      <c r="E19" t="s">
        <v>28</v>
      </c>
      <c r="F19">
        <v>2024</v>
      </c>
      <c r="G19">
        <v>0.747</v>
      </c>
      <c r="H19">
        <v>432.36799999999999</v>
      </c>
      <c r="I19">
        <v>2.685243463141385E-2</v>
      </c>
      <c r="J19">
        <v>45.812494617700374</v>
      </c>
      <c r="K19">
        <v>57.928972947668207</v>
      </c>
      <c r="L19">
        <v>314.89967999999999</v>
      </c>
      <c r="M19">
        <v>13.7</v>
      </c>
      <c r="O19" t="s">
        <v>28</v>
      </c>
      <c r="P19">
        <v>0.86499999999999999</v>
      </c>
      <c r="Q19">
        <v>318.33699999999999</v>
      </c>
      <c r="R19">
        <v>2024</v>
      </c>
      <c r="S19">
        <v>0.14343644306520065</v>
      </c>
      <c r="T19">
        <v>42.893640386255171</v>
      </c>
      <c r="U19">
        <v>67.619517971108124</v>
      </c>
      <c r="V19">
        <v>207.68040519957148</v>
      </c>
      <c r="X19" t="s">
        <v>28</v>
      </c>
      <c r="Y19">
        <v>2024</v>
      </c>
      <c r="Z19">
        <v>0.86499999999999999</v>
      </c>
      <c r="AA19">
        <v>279.42399999999998</v>
      </c>
      <c r="AB19">
        <v>0.3759347416067611</v>
      </c>
      <c r="AC19">
        <v>0.75167055332904709</v>
      </c>
      <c r="AD19">
        <v>278.29639470506419</v>
      </c>
    </row>
    <row r="20" spans="1:30" x14ac:dyDescent="0.25">
      <c r="E20" t="s">
        <v>28</v>
      </c>
      <c r="F20">
        <v>2025</v>
      </c>
      <c r="G20">
        <v>0.73299999999999998</v>
      </c>
      <c r="H20">
        <v>422.47</v>
      </c>
      <c r="I20">
        <v>2.6237714305252492E-2</v>
      </c>
      <c r="J20">
        <v>44.763730435970928</v>
      </c>
      <c r="K20">
        <v>56.60283184972382</v>
      </c>
      <c r="L20">
        <v>307.37720000000002</v>
      </c>
      <c r="M20">
        <v>13.7</v>
      </c>
      <c r="O20" t="s">
        <v>28</v>
      </c>
      <c r="P20">
        <v>0.85699999999999998</v>
      </c>
      <c r="Q20">
        <v>312.28100000000001</v>
      </c>
      <c r="R20">
        <v>2025</v>
      </c>
      <c r="S20">
        <v>0.14070772758694064</v>
      </c>
      <c r="T20">
        <v>42.077637577347751</v>
      </c>
      <c r="U20">
        <v>66.333133413758432</v>
      </c>
      <c r="V20">
        <v>203.72952128130686</v>
      </c>
      <c r="X20" t="s">
        <v>28</v>
      </c>
      <c r="Y20">
        <v>2025</v>
      </c>
      <c r="Z20">
        <v>0.85699999999999998</v>
      </c>
      <c r="AA20">
        <v>277.048</v>
      </c>
      <c r="AB20">
        <v>0.37273809083210446</v>
      </c>
      <c r="AC20">
        <v>0.7452789433216398</v>
      </c>
      <c r="AD20">
        <v>275.92998296584625</v>
      </c>
    </row>
    <row r="21" spans="1:30" x14ac:dyDescent="0.25">
      <c r="E21" t="s">
        <v>28</v>
      </c>
      <c r="F21">
        <v>2026</v>
      </c>
      <c r="G21">
        <v>0.71899999999999997</v>
      </c>
      <c r="H21">
        <v>418.49299999999999</v>
      </c>
      <c r="I21">
        <v>2.5990720696731199E-2</v>
      </c>
      <c r="J21">
        <v>44.342338725449807</v>
      </c>
      <c r="K21">
        <v>56.069990553853458</v>
      </c>
      <c r="L21">
        <v>304.35468000000003</v>
      </c>
      <c r="M21">
        <v>13.7</v>
      </c>
      <c r="O21" t="s">
        <v>28</v>
      </c>
      <c r="P21">
        <v>0.84899999999999998</v>
      </c>
      <c r="Q21">
        <v>306.892</v>
      </c>
      <c r="R21">
        <v>2026</v>
      </c>
      <c r="S21">
        <v>0.13827954929890512</v>
      </c>
      <c r="T21">
        <v>41.351508261429309</v>
      </c>
      <c r="U21">
        <v>65.188429586222512</v>
      </c>
      <c r="V21">
        <v>200.21378260304925</v>
      </c>
      <c r="X21" t="s">
        <v>28</v>
      </c>
      <c r="Y21">
        <v>2026</v>
      </c>
      <c r="Z21">
        <v>0.84899999999999998</v>
      </c>
      <c r="AA21">
        <v>274.81900000000002</v>
      </c>
      <c r="AB21">
        <v>0.3697392126432536</v>
      </c>
      <c r="AC21">
        <v>0.7392827738323674</v>
      </c>
      <c r="AD21">
        <v>273.70997801352439</v>
      </c>
    </row>
    <row r="22" spans="1:30" x14ac:dyDescent="0.25">
      <c r="E22" t="s">
        <v>28</v>
      </c>
      <c r="F22">
        <v>2027</v>
      </c>
      <c r="G22">
        <v>0.70599999999999996</v>
      </c>
      <c r="H22">
        <v>414.35</v>
      </c>
      <c r="I22">
        <v>2.5733417573748123E-2</v>
      </c>
      <c r="J22">
        <v>43.903358122812399</v>
      </c>
      <c r="K22">
        <v>55.514908459613856</v>
      </c>
      <c r="L22">
        <v>301.20600000000002</v>
      </c>
      <c r="M22">
        <v>13.7</v>
      </c>
      <c r="O22" t="s">
        <v>28</v>
      </c>
      <c r="P22">
        <v>0.84099999999999997</v>
      </c>
      <c r="Q22">
        <v>302.02699999999999</v>
      </c>
      <c r="R22">
        <v>2027</v>
      </c>
      <c r="S22">
        <v>0.13608747519029632</v>
      </c>
      <c r="T22">
        <v>40.69598420836877</v>
      </c>
      <c r="U22">
        <v>64.155031159619753</v>
      </c>
      <c r="V22">
        <v>197.03989715682116</v>
      </c>
      <c r="X22" t="s">
        <v>28</v>
      </c>
      <c r="Y22">
        <v>2027</v>
      </c>
      <c r="Z22">
        <v>0.84099999999999997</v>
      </c>
      <c r="AA22">
        <v>272.685</v>
      </c>
      <c r="AB22">
        <v>0.36686814666971934</v>
      </c>
      <c r="AC22">
        <v>0.73354216114052917</v>
      </c>
      <c r="AD22">
        <v>271.58458969218975</v>
      </c>
    </row>
    <row r="23" spans="1:30" x14ac:dyDescent="0.25">
      <c r="E23" t="s">
        <v>28</v>
      </c>
      <c r="F23">
        <v>2028</v>
      </c>
      <c r="G23">
        <v>0.69300000000000006</v>
      </c>
      <c r="H23">
        <v>404.23200000000003</v>
      </c>
      <c r="I23">
        <v>2.5105034035649454E-2</v>
      </c>
      <c r="J23">
        <v>42.831283361169788</v>
      </c>
      <c r="K23">
        <v>54.159291604794568</v>
      </c>
      <c r="L23">
        <v>293.51632000000006</v>
      </c>
      <c r="M23">
        <v>13.7</v>
      </c>
      <c r="O23" t="s">
        <v>28</v>
      </c>
      <c r="P23">
        <v>0.83299999999999996</v>
      </c>
      <c r="Q23">
        <v>297.56799999999998</v>
      </c>
      <c r="R23">
        <v>2028</v>
      </c>
      <c r="S23">
        <v>0.13407833676269371</v>
      </c>
      <c r="T23">
        <v>40.095165759736311</v>
      </c>
      <c r="U23">
        <v>63.207873177251471</v>
      </c>
      <c r="V23">
        <v>194.1308827262495</v>
      </c>
      <c r="X23" t="s">
        <v>28</v>
      </c>
      <c r="Y23">
        <v>2028</v>
      </c>
      <c r="Z23">
        <v>0.83299999999999996</v>
      </c>
      <c r="AA23">
        <v>270.59399999999999</v>
      </c>
      <c r="AB23">
        <v>0.36405493254101268</v>
      </c>
      <c r="AC23">
        <v>0.72791722152542437</v>
      </c>
      <c r="AD23">
        <v>269.50202784593358</v>
      </c>
    </row>
    <row r="24" spans="1:30" x14ac:dyDescent="0.25">
      <c r="E24" t="s">
        <v>28</v>
      </c>
      <c r="F24">
        <v>2029</v>
      </c>
      <c r="G24">
        <v>0.67999999999999994</v>
      </c>
      <c r="H24">
        <v>400.22899999999998</v>
      </c>
      <c r="I24">
        <v>2.485642568389921E-2</v>
      </c>
      <c r="J24">
        <v>42.407136763931653</v>
      </c>
      <c r="K24">
        <v>53.62296681038444</v>
      </c>
      <c r="L24">
        <v>290.47404</v>
      </c>
      <c r="M24">
        <v>13.7</v>
      </c>
      <c r="O24" t="s">
        <v>28</v>
      </c>
      <c r="P24">
        <v>0.82600000000000007</v>
      </c>
      <c r="Q24">
        <v>297.00200000000001</v>
      </c>
      <c r="R24">
        <v>2029</v>
      </c>
      <c r="S24">
        <v>0.13382330820247323</v>
      </c>
      <c r="T24">
        <v>40.018901296420331</v>
      </c>
      <c r="U24">
        <v>63.087646351052676</v>
      </c>
      <c r="V24">
        <v>193.76162904432451</v>
      </c>
      <c r="X24" t="s">
        <v>28</v>
      </c>
      <c r="Y24">
        <v>2029</v>
      </c>
      <c r="Z24">
        <v>0.82600000000000007</v>
      </c>
      <c r="AA24">
        <v>271.78699999999998</v>
      </c>
      <c r="AB24">
        <v>0.36565998488704188</v>
      </c>
      <c r="AC24">
        <v>0.73112647688688781</v>
      </c>
      <c r="AD24">
        <v>270.69021353822609</v>
      </c>
    </row>
    <row r="25" spans="1:30" x14ac:dyDescent="0.25">
      <c r="E25" t="s">
        <v>28</v>
      </c>
      <c r="F25">
        <v>2030</v>
      </c>
      <c r="G25">
        <v>0.66700000000000004</v>
      </c>
      <c r="H25">
        <v>396.14</v>
      </c>
      <c r="I25">
        <v>2.460247625839165E-2</v>
      </c>
      <c r="J25">
        <v>41.97387784909111</v>
      </c>
      <c r="K25">
        <v>53.075119674650487</v>
      </c>
      <c r="L25">
        <v>287.3664</v>
      </c>
      <c r="M25">
        <v>13.7</v>
      </c>
      <c r="O25" t="s">
        <v>28</v>
      </c>
      <c r="P25">
        <v>0.81800000000000006</v>
      </c>
      <c r="Q25">
        <v>292.93099999999998</v>
      </c>
      <c r="R25">
        <v>2030</v>
      </c>
      <c r="S25">
        <v>0.13198899500696523</v>
      </c>
      <c r="T25">
        <v>39.470363080591049</v>
      </c>
      <c r="U25">
        <v>62.222905344947876</v>
      </c>
      <c r="V25">
        <v>191.10574257945407</v>
      </c>
      <c r="X25" t="s">
        <v>28</v>
      </c>
      <c r="Y25">
        <v>2030</v>
      </c>
      <c r="Z25">
        <v>0.81800000000000006</v>
      </c>
      <c r="AA25">
        <v>269.54300000000001</v>
      </c>
      <c r="AB25">
        <v>0.36264092582208834</v>
      </c>
      <c r="AC25">
        <v>0.72508995632433637</v>
      </c>
      <c r="AD25">
        <v>268.45526911785362</v>
      </c>
    </row>
    <row r="28" spans="1:30" x14ac:dyDescent="0.25">
      <c r="F28" t="s">
        <v>29</v>
      </c>
      <c r="I28">
        <v>2.5877295335815256E-4</v>
      </c>
      <c r="J28">
        <v>0.44148825593110086</v>
      </c>
      <c r="K28">
        <v>0.55825297111554095</v>
      </c>
      <c r="R28" t="s">
        <v>30</v>
      </c>
      <c r="S28">
        <v>4.5058049508916857E-4</v>
      </c>
      <c r="T28">
        <v>0.13474286804944186</v>
      </c>
      <c r="U28">
        <v>0.2124148872770307</v>
      </c>
      <c r="V28">
        <v>0.65239166417843819</v>
      </c>
      <c r="Y28" t="s">
        <v>30</v>
      </c>
      <c r="AB28">
        <v>1.3453917401753648E-3</v>
      </c>
      <c r="AC28">
        <v>2.6900715519391576E-3</v>
      </c>
      <c r="AD28">
        <v>0.99596453670788554</v>
      </c>
    </row>
    <row r="29" spans="1:30" x14ac:dyDescent="0.25">
      <c r="I29">
        <v>6.2105508805956612E-5</v>
      </c>
      <c r="J29">
        <v>0.10595718142346421</v>
      </c>
      <c r="K29">
        <v>0.13398071306772982</v>
      </c>
    </row>
    <row r="30" spans="1:30" x14ac:dyDescent="0.25">
      <c r="E30" t="s">
        <v>31</v>
      </c>
      <c r="F30" t="s">
        <v>32</v>
      </c>
    </row>
    <row r="32" spans="1:30" x14ac:dyDescent="0.25">
      <c r="F32" t="s">
        <v>33</v>
      </c>
    </row>
    <row r="33" spans="6:6" x14ac:dyDescent="0.25">
      <c r="F33" t="s">
        <v>34</v>
      </c>
    </row>
    <row r="34" spans="6:6" x14ac:dyDescent="0.25">
      <c r="F34" t="s">
        <v>35</v>
      </c>
    </row>
    <row r="35" spans="6:6" x14ac:dyDescent="0.25">
      <c r="F35" t="s">
        <v>36</v>
      </c>
    </row>
    <row r="36" spans="6:6" x14ac:dyDescent="0.25">
      <c r="F36" t="s">
        <v>37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workbookViewId="0">
      <selection activeCell="F26" sqref="F26"/>
    </sheetView>
  </sheetViews>
  <sheetFormatPr defaultRowHeight="13.2" x14ac:dyDescent="0.25"/>
  <cols>
    <col min="1" max="6" width="8.88671875" style="32"/>
  </cols>
  <sheetData>
    <row r="1" spans="1:4" ht="14.4" x14ac:dyDescent="0.3">
      <c r="A1" s="33">
        <v>2015</v>
      </c>
      <c r="B1" s="32">
        <v>1</v>
      </c>
      <c r="C1" s="32">
        <v>1</v>
      </c>
      <c r="D1" s="23">
        <v>1.0040060999999999E-2</v>
      </c>
    </row>
    <row r="2" spans="1:4" ht="14.4" x14ac:dyDescent="0.3">
      <c r="A2" s="33">
        <v>2015</v>
      </c>
      <c r="B2" s="32">
        <v>1</v>
      </c>
      <c r="C2" s="32">
        <v>3</v>
      </c>
      <c r="D2" s="23">
        <v>50.718290000000003</v>
      </c>
    </row>
    <row r="3" spans="1:4" ht="14.4" x14ac:dyDescent="0.3">
      <c r="A3" s="33">
        <v>2015</v>
      </c>
      <c r="B3" s="32">
        <v>1</v>
      </c>
      <c r="C3" s="32">
        <v>2</v>
      </c>
      <c r="D3" s="23">
        <v>71.785600000000002</v>
      </c>
    </row>
    <row r="4" spans="1:4" x14ac:dyDescent="0.25">
      <c r="A4" s="33">
        <v>2015</v>
      </c>
      <c r="B4" s="32">
        <v>1</v>
      </c>
      <c r="C4" s="35">
        <v>4</v>
      </c>
      <c r="D4" s="22">
        <v>463.09546030000001</v>
      </c>
    </row>
    <row r="5" spans="1:4" x14ac:dyDescent="0.25">
      <c r="A5" s="33">
        <v>2015</v>
      </c>
      <c r="B5" s="32">
        <v>1</v>
      </c>
      <c r="C5" s="35">
        <v>5</v>
      </c>
      <c r="D5" s="22">
        <v>13.7</v>
      </c>
    </row>
    <row r="6" spans="1:4" ht="14.4" x14ac:dyDescent="0.3">
      <c r="A6" s="33">
        <v>2016</v>
      </c>
      <c r="B6" s="32">
        <v>1</v>
      </c>
      <c r="C6" s="32">
        <v>1</v>
      </c>
      <c r="D6" s="23">
        <v>0.127338542</v>
      </c>
    </row>
    <row r="7" spans="1:4" ht="14.4" x14ac:dyDescent="0.3">
      <c r="A7" s="33">
        <v>2016</v>
      </c>
      <c r="B7" s="32">
        <v>1</v>
      </c>
      <c r="C7" s="32">
        <v>3</v>
      </c>
      <c r="D7" s="23">
        <v>48.160600000000002</v>
      </c>
    </row>
    <row r="8" spans="1:4" ht="14.4" x14ac:dyDescent="0.3">
      <c r="A8" s="33">
        <v>2016</v>
      </c>
      <c r="B8" s="32">
        <v>1</v>
      </c>
      <c r="C8" s="32">
        <v>2</v>
      </c>
      <c r="D8" s="23">
        <v>57.572360000000003</v>
      </c>
    </row>
    <row r="9" spans="1:4" x14ac:dyDescent="0.25">
      <c r="A9" s="33">
        <v>2016</v>
      </c>
      <c r="B9" s="32">
        <v>1</v>
      </c>
      <c r="C9" s="35">
        <v>4</v>
      </c>
      <c r="D9" s="22">
        <v>417.35307669999997</v>
      </c>
    </row>
    <row r="10" spans="1:4" x14ac:dyDescent="0.25">
      <c r="A10" s="33">
        <v>2016</v>
      </c>
      <c r="B10" s="32">
        <v>1</v>
      </c>
      <c r="C10" s="35">
        <v>5</v>
      </c>
      <c r="D10" s="22">
        <v>13.7</v>
      </c>
    </row>
    <row r="11" spans="1:4" ht="14.4" x14ac:dyDescent="0.3">
      <c r="A11" s="33">
        <v>2017</v>
      </c>
      <c r="B11" s="32">
        <v>1</v>
      </c>
      <c r="C11" s="32">
        <v>1</v>
      </c>
      <c r="D11" s="23">
        <v>4.5249419999999997E-3</v>
      </c>
    </row>
    <row r="12" spans="1:4" ht="14.4" x14ac:dyDescent="0.3">
      <c r="A12" s="33">
        <v>2017</v>
      </c>
      <c r="B12" s="32">
        <v>1</v>
      </c>
      <c r="C12" s="32">
        <v>3</v>
      </c>
      <c r="D12" s="23">
        <v>59.13758</v>
      </c>
    </row>
    <row r="13" spans="1:4" ht="14.4" x14ac:dyDescent="0.3">
      <c r="A13" s="33">
        <v>2017</v>
      </c>
      <c r="B13" s="32">
        <v>1</v>
      </c>
      <c r="C13" s="32">
        <v>2</v>
      </c>
      <c r="D13" s="23">
        <v>65.806880000000007</v>
      </c>
    </row>
    <row r="14" spans="1:4" x14ac:dyDescent="0.25">
      <c r="A14" s="33">
        <v>2017</v>
      </c>
      <c r="B14" s="32">
        <v>1</v>
      </c>
      <c r="C14" s="35">
        <v>4</v>
      </c>
      <c r="D14" s="22">
        <v>408.569817</v>
      </c>
    </row>
    <row r="15" spans="1:4" x14ac:dyDescent="0.25">
      <c r="A15" s="33">
        <v>2017</v>
      </c>
      <c r="B15" s="32">
        <v>1</v>
      </c>
      <c r="C15" s="35">
        <v>5</v>
      </c>
      <c r="D15" s="22">
        <v>13.7</v>
      </c>
    </row>
    <row r="16" spans="1:4" ht="14.4" x14ac:dyDescent="0.3">
      <c r="A16" s="33">
        <v>2018</v>
      </c>
      <c r="B16" s="32">
        <v>1</v>
      </c>
      <c r="C16" s="32">
        <v>1</v>
      </c>
      <c r="D16" s="23">
        <v>3.1752285999999998E-2</v>
      </c>
    </row>
    <row r="17" spans="1:4" ht="14.4" x14ac:dyDescent="0.3">
      <c r="A17" s="33">
        <v>2018</v>
      </c>
      <c r="B17" s="32">
        <v>1</v>
      </c>
      <c r="C17" s="32">
        <v>3</v>
      </c>
      <c r="D17" s="23">
        <v>54.172049999999999</v>
      </c>
    </row>
    <row r="18" spans="1:4" ht="14.4" x14ac:dyDescent="0.3">
      <c r="A18" s="33">
        <v>2018</v>
      </c>
      <c r="B18" s="32">
        <v>1</v>
      </c>
      <c r="C18" s="32">
        <v>2</v>
      </c>
      <c r="D18" s="23">
        <v>68.605710000000002</v>
      </c>
    </row>
    <row r="19" spans="1:4" x14ac:dyDescent="0.25">
      <c r="A19" s="33">
        <v>2018</v>
      </c>
      <c r="B19" s="32">
        <v>1</v>
      </c>
      <c r="C19" s="35">
        <v>4</v>
      </c>
      <c r="D19" s="22">
        <v>281.53476389999997</v>
      </c>
    </row>
    <row r="20" spans="1:4" x14ac:dyDescent="0.25">
      <c r="A20" s="33">
        <v>2018</v>
      </c>
      <c r="B20" s="32">
        <v>1</v>
      </c>
      <c r="C20" s="35">
        <v>5</v>
      </c>
      <c r="D20" s="22">
        <v>13.7</v>
      </c>
    </row>
    <row r="21" spans="1:4" x14ac:dyDescent="0.25">
      <c r="A21" s="33">
        <v>2019</v>
      </c>
      <c r="B21" s="32">
        <v>1</v>
      </c>
      <c r="C21" s="32">
        <v>1</v>
      </c>
      <c r="D21" s="21">
        <v>3.1801536422559513E-2</v>
      </c>
    </row>
    <row r="22" spans="1:4" x14ac:dyDescent="0.25">
      <c r="A22" s="33">
        <v>2019</v>
      </c>
      <c r="B22" s="32">
        <v>1</v>
      </c>
      <c r="C22" s="32">
        <v>3</v>
      </c>
      <c r="D22" s="21">
        <v>54.256075331386079</v>
      </c>
    </row>
    <row r="23" spans="1:4" x14ac:dyDescent="0.25">
      <c r="A23" s="33">
        <v>2019</v>
      </c>
      <c r="B23" s="32">
        <v>1</v>
      </c>
      <c r="C23" s="32">
        <v>2</v>
      </c>
      <c r="D23" s="21">
        <v>68.712123132191351</v>
      </c>
    </row>
    <row r="24" spans="1:4" x14ac:dyDescent="0.25">
      <c r="A24" s="33">
        <v>2019</v>
      </c>
      <c r="B24" s="32">
        <v>1</v>
      </c>
      <c r="C24" s="35">
        <v>4</v>
      </c>
      <c r="D24" s="22">
        <v>378.5</v>
      </c>
    </row>
    <row r="25" spans="1:4" x14ac:dyDescent="0.25">
      <c r="A25" s="33">
        <v>2019</v>
      </c>
      <c r="B25" s="32">
        <v>1</v>
      </c>
      <c r="C25" s="35">
        <v>5</v>
      </c>
      <c r="D25" s="22">
        <v>13.7</v>
      </c>
    </row>
    <row r="26" spans="1:4" x14ac:dyDescent="0.25">
      <c r="A26" s="33">
        <v>2020</v>
      </c>
      <c r="B26" s="32">
        <v>1</v>
      </c>
      <c r="C26" s="32">
        <v>1</v>
      </c>
      <c r="D26" s="21">
        <v>3.1620552068935194E-2</v>
      </c>
    </row>
    <row r="27" spans="1:4" x14ac:dyDescent="0.25">
      <c r="A27" s="33">
        <v>2020</v>
      </c>
      <c r="B27" s="32">
        <v>1</v>
      </c>
      <c r="C27" s="32">
        <v>3</v>
      </c>
      <c r="D27" s="21">
        <v>53.947300918931035</v>
      </c>
    </row>
    <row r="28" spans="1:4" x14ac:dyDescent="0.25">
      <c r="A28" s="33">
        <v>2020</v>
      </c>
      <c r="B28" s="32">
        <v>1</v>
      </c>
      <c r="C28" s="32">
        <v>2</v>
      </c>
      <c r="D28" s="21">
        <v>68.215271000000001</v>
      </c>
    </row>
    <row r="29" spans="1:4" x14ac:dyDescent="0.25">
      <c r="A29" s="33">
        <v>2020</v>
      </c>
      <c r="B29" s="32">
        <v>1</v>
      </c>
      <c r="C29" s="35">
        <v>4</v>
      </c>
      <c r="D29" s="22">
        <v>375.4</v>
      </c>
    </row>
    <row r="30" spans="1:4" x14ac:dyDescent="0.25">
      <c r="A30" s="33">
        <v>2020</v>
      </c>
      <c r="B30" s="32">
        <v>1</v>
      </c>
      <c r="C30" s="35">
        <v>5</v>
      </c>
      <c r="D30" s="22">
        <v>13.7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F14" sqref="F14"/>
    </sheetView>
  </sheetViews>
  <sheetFormatPr defaultRowHeight="13.2" x14ac:dyDescent="0.25"/>
  <cols>
    <col min="1" max="1" width="8.88671875" style="34"/>
    <col min="4" max="4" width="8.88671875" style="32"/>
  </cols>
  <sheetData>
    <row r="1" spans="1:4" ht="14.4" x14ac:dyDescent="0.3">
      <c r="A1" s="34">
        <v>2015</v>
      </c>
      <c r="B1">
        <v>1</v>
      </c>
      <c r="C1">
        <v>1</v>
      </c>
      <c r="D1" s="23">
        <v>0.96414665300000002</v>
      </c>
    </row>
    <row r="2" spans="1:4" ht="14.4" x14ac:dyDescent="0.3">
      <c r="A2" s="34">
        <v>2015</v>
      </c>
      <c r="B2">
        <v>1</v>
      </c>
      <c r="C2">
        <v>2</v>
      </c>
      <c r="D2" s="23">
        <v>0.78698299999999999</v>
      </c>
    </row>
    <row r="3" spans="1:4" x14ac:dyDescent="0.25">
      <c r="A3" s="34">
        <v>2015</v>
      </c>
      <c r="B3">
        <v>1</v>
      </c>
      <c r="C3">
        <v>3</v>
      </c>
      <c r="D3" s="22">
        <v>349.41500000000002</v>
      </c>
    </row>
    <row r="4" spans="1:4" ht="14.4" x14ac:dyDescent="0.3">
      <c r="A4" s="33">
        <v>2016</v>
      </c>
      <c r="B4">
        <v>1</v>
      </c>
      <c r="C4">
        <v>1</v>
      </c>
      <c r="D4" s="23">
        <v>0.60159297599999995</v>
      </c>
    </row>
    <row r="5" spans="1:4" ht="14.4" x14ac:dyDescent="0.3">
      <c r="A5" s="33">
        <v>2016</v>
      </c>
      <c r="B5">
        <v>1</v>
      </c>
      <c r="C5">
        <v>2</v>
      </c>
      <c r="D5" s="23">
        <v>1.674663</v>
      </c>
    </row>
    <row r="6" spans="1:4" x14ac:dyDescent="0.25">
      <c r="A6" s="33">
        <v>2016</v>
      </c>
      <c r="B6">
        <v>1</v>
      </c>
      <c r="C6">
        <v>3</v>
      </c>
      <c r="D6" s="22">
        <v>360.12099999999998</v>
      </c>
    </row>
    <row r="7" spans="1:4" ht="14.4" x14ac:dyDescent="0.3">
      <c r="A7" s="33">
        <v>2017</v>
      </c>
      <c r="B7">
        <v>1</v>
      </c>
      <c r="C7">
        <v>1</v>
      </c>
      <c r="D7" s="23">
        <v>0.239093678</v>
      </c>
    </row>
    <row r="8" spans="1:4" ht="14.4" x14ac:dyDescent="0.3">
      <c r="A8" s="33">
        <v>2017</v>
      </c>
      <c r="B8">
        <v>1</v>
      </c>
      <c r="C8">
        <v>2</v>
      </c>
      <c r="D8" s="23">
        <v>0.21001300000000001</v>
      </c>
    </row>
    <row r="9" spans="1:4" x14ac:dyDescent="0.25">
      <c r="A9" s="33">
        <v>2017</v>
      </c>
      <c r="B9">
        <v>1</v>
      </c>
      <c r="C9">
        <v>3</v>
      </c>
      <c r="D9" s="22">
        <v>226.46899999999999</v>
      </c>
    </row>
    <row r="10" spans="1:4" ht="14.4" x14ac:dyDescent="0.3">
      <c r="A10" s="33">
        <v>2018</v>
      </c>
      <c r="B10">
        <v>1</v>
      </c>
      <c r="C10">
        <v>1</v>
      </c>
      <c r="D10" s="23">
        <v>2.4595730000000001E-3</v>
      </c>
    </row>
    <row r="11" spans="1:4" ht="14.4" x14ac:dyDescent="0.3">
      <c r="A11" s="33">
        <v>2018</v>
      </c>
      <c r="B11">
        <v>1</v>
      </c>
      <c r="C11">
        <v>2</v>
      </c>
      <c r="D11" s="23">
        <v>0.18143699999999999</v>
      </c>
    </row>
    <row r="12" spans="1:4" x14ac:dyDescent="0.25">
      <c r="A12" s="33">
        <v>2018</v>
      </c>
      <c r="B12">
        <v>1</v>
      </c>
      <c r="C12">
        <v>3</v>
      </c>
      <c r="D12" s="22">
        <v>253.68299999999999</v>
      </c>
    </row>
    <row r="13" spans="1:4" x14ac:dyDescent="0.25">
      <c r="A13" s="33">
        <v>2019</v>
      </c>
      <c r="B13">
        <v>1</v>
      </c>
      <c r="C13">
        <v>1</v>
      </c>
      <c r="D13" s="21">
        <v>0.45182321999999997</v>
      </c>
    </row>
    <row r="14" spans="1:4" x14ac:dyDescent="0.25">
      <c r="A14" s="33">
        <v>2019</v>
      </c>
      <c r="B14">
        <v>1</v>
      </c>
      <c r="C14">
        <v>2</v>
      </c>
      <c r="D14" s="21">
        <v>0.71327399999999996</v>
      </c>
    </row>
    <row r="15" spans="1:4" x14ac:dyDescent="0.25">
      <c r="A15" s="33">
        <v>2019</v>
      </c>
      <c r="B15">
        <v>1</v>
      </c>
      <c r="C15">
        <v>3</v>
      </c>
      <c r="D15" s="22">
        <v>226.42</v>
      </c>
    </row>
    <row r="16" spans="1:4" x14ac:dyDescent="0.25">
      <c r="A16" s="33">
        <v>2020</v>
      </c>
      <c r="B16">
        <v>1</v>
      </c>
      <c r="C16">
        <v>1</v>
      </c>
      <c r="D16" s="21">
        <v>0.45182321999999997</v>
      </c>
    </row>
    <row r="17" spans="1:4" x14ac:dyDescent="0.25">
      <c r="A17" s="33">
        <v>2020</v>
      </c>
      <c r="B17">
        <v>1</v>
      </c>
      <c r="C17">
        <v>2</v>
      </c>
      <c r="D17" s="21">
        <v>0.71327399999999996</v>
      </c>
    </row>
    <row r="18" spans="1:4" x14ac:dyDescent="0.25">
      <c r="A18" s="33">
        <v>2020</v>
      </c>
      <c r="B18">
        <v>1</v>
      </c>
      <c r="C18">
        <v>3</v>
      </c>
      <c r="D18" s="22">
        <v>226.42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workbookViewId="0">
      <selection sqref="A1:D24"/>
    </sheetView>
  </sheetViews>
  <sheetFormatPr defaultRowHeight="13.2" x14ac:dyDescent="0.25"/>
  <cols>
    <col min="1" max="5" width="8.88671875" style="32"/>
  </cols>
  <sheetData>
    <row r="1" spans="1:4" ht="14.4" x14ac:dyDescent="0.3">
      <c r="A1" s="33">
        <v>2015</v>
      </c>
      <c r="B1" s="32">
        <v>1</v>
      </c>
      <c r="C1" s="32">
        <v>1</v>
      </c>
      <c r="D1" s="23">
        <v>7.7894483E-2</v>
      </c>
    </row>
    <row r="2" spans="1:4" ht="14.4" x14ac:dyDescent="0.3">
      <c r="A2" s="33">
        <v>2015</v>
      </c>
      <c r="B2" s="32">
        <v>1</v>
      </c>
      <c r="C2" s="32">
        <v>2</v>
      </c>
      <c r="D2" s="23">
        <v>37.958590000000001</v>
      </c>
    </row>
    <row r="3" spans="1:4" ht="14.4" x14ac:dyDescent="0.3">
      <c r="A3" s="33">
        <v>2015</v>
      </c>
      <c r="B3" s="32">
        <v>1</v>
      </c>
      <c r="C3" s="32">
        <v>3</v>
      </c>
      <c r="D3" s="23">
        <v>65.109458450000005</v>
      </c>
    </row>
    <row r="4" spans="1:4" ht="14.4" x14ac:dyDescent="0.3">
      <c r="A4" s="33">
        <v>2015</v>
      </c>
      <c r="B4" s="32">
        <v>1</v>
      </c>
      <c r="C4" s="32">
        <v>4</v>
      </c>
      <c r="D4" s="23">
        <v>227.36</v>
      </c>
    </row>
    <row r="5" spans="1:4" ht="14.4" x14ac:dyDescent="0.3">
      <c r="A5" s="33">
        <v>2016</v>
      </c>
      <c r="B5" s="32">
        <v>1</v>
      </c>
      <c r="C5" s="32">
        <v>1</v>
      </c>
      <c r="D5" s="23">
        <v>0.27398002799999999</v>
      </c>
    </row>
    <row r="6" spans="1:4" ht="14.4" x14ac:dyDescent="0.3">
      <c r="A6" s="33">
        <v>2016</v>
      </c>
      <c r="B6" s="32">
        <v>1</v>
      </c>
      <c r="C6" s="32">
        <v>2</v>
      </c>
      <c r="D6" s="23">
        <v>31.103429999999999</v>
      </c>
    </row>
    <row r="7" spans="1:4" ht="14.4" x14ac:dyDescent="0.3">
      <c r="A7" s="33">
        <v>2016</v>
      </c>
      <c r="B7" s="32">
        <v>1</v>
      </c>
      <c r="C7" s="32">
        <v>3</v>
      </c>
      <c r="D7" s="23">
        <v>33.238417669999997</v>
      </c>
    </row>
    <row r="8" spans="1:4" ht="14.4" x14ac:dyDescent="0.3">
      <c r="A8" s="33">
        <v>2016</v>
      </c>
      <c r="B8" s="32">
        <v>1</v>
      </c>
      <c r="C8" s="32">
        <v>4</v>
      </c>
      <c r="D8" s="23">
        <v>165.78</v>
      </c>
    </row>
    <row r="9" spans="1:4" ht="14.4" x14ac:dyDescent="0.3">
      <c r="A9" s="33">
        <v>2017</v>
      </c>
      <c r="B9" s="32">
        <v>1</v>
      </c>
      <c r="C9" s="32">
        <v>1</v>
      </c>
      <c r="D9" s="23">
        <v>1.8143879999999999E-3</v>
      </c>
    </row>
    <row r="10" spans="1:4" ht="14.4" x14ac:dyDescent="0.3">
      <c r="A10" s="33">
        <v>2017</v>
      </c>
      <c r="B10" s="32">
        <v>1</v>
      </c>
      <c r="C10" s="32">
        <v>2</v>
      </c>
      <c r="D10" s="23">
        <v>19.869029999999999</v>
      </c>
    </row>
    <row r="11" spans="1:4" ht="14.4" x14ac:dyDescent="0.3">
      <c r="A11" s="33">
        <v>2017</v>
      </c>
      <c r="B11" s="32">
        <v>1</v>
      </c>
      <c r="C11" s="32">
        <v>3</v>
      </c>
      <c r="D11" s="23">
        <v>34.564860750000001</v>
      </c>
    </row>
    <row r="12" spans="1:4" ht="14.4" x14ac:dyDescent="0.3">
      <c r="A12" s="33">
        <v>2017</v>
      </c>
      <c r="B12" s="32">
        <v>1</v>
      </c>
      <c r="C12" s="32">
        <v>4</v>
      </c>
      <c r="D12" s="23">
        <v>97.28</v>
      </c>
    </row>
    <row r="13" spans="1:4" ht="14.4" x14ac:dyDescent="0.3">
      <c r="A13" s="33">
        <v>2018</v>
      </c>
      <c r="B13" s="32">
        <v>1</v>
      </c>
      <c r="C13" s="32">
        <v>1</v>
      </c>
      <c r="D13" s="23">
        <v>1.3849122E-2</v>
      </c>
    </row>
    <row r="14" spans="1:4" ht="14.4" x14ac:dyDescent="0.3">
      <c r="A14" s="33">
        <v>2018</v>
      </c>
      <c r="B14" s="32">
        <v>1</v>
      </c>
      <c r="C14" s="32">
        <v>2</v>
      </c>
      <c r="D14" s="23">
        <v>18.59817</v>
      </c>
    </row>
    <row r="15" spans="1:4" ht="14.4" x14ac:dyDescent="0.3">
      <c r="A15" s="33">
        <v>2018</v>
      </c>
      <c r="B15" s="32">
        <v>1</v>
      </c>
      <c r="C15" s="32">
        <v>3</v>
      </c>
      <c r="D15" s="23">
        <v>27.375208489999999</v>
      </c>
    </row>
    <row r="16" spans="1:4" ht="14.4" x14ac:dyDescent="0.3">
      <c r="A16" s="33">
        <v>2018</v>
      </c>
      <c r="B16" s="32">
        <v>1</v>
      </c>
      <c r="C16" s="32">
        <v>4</v>
      </c>
      <c r="D16" s="23">
        <v>92.19</v>
      </c>
    </row>
    <row r="17" spans="1:4" x14ac:dyDescent="0.25">
      <c r="A17" s="33">
        <v>2019</v>
      </c>
      <c r="B17" s="32">
        <v>1</v>
      </c>
      <c r="C17" s="32">
        <v>1</v>
      </c>
      <c r="D17">
        <v>9.1884505249999998E-2</v>
      </c>
    </row>
    <row r="18" spans="1:4" x14ac:dyDescent="0.25">
      <c r="A18" s="33">
        <v>2019</v>
      </c>
      <c r="B18" s="32">
        <v>1</v>
      </c>
      <c r="C18" s="32">
        <v>2</v>
      </c>
      <c r="D18">
        <v>36</v>
      </c>
    </row>
    <row r="19" spans="1:4" x14ac:dyDescent="0.25">
      <c r="A19" s="33">
        <v>2019</v>
      </c>
      <c r="B19" s="32">
        <v>1</v>
      </c>
      <c r="C19" s="32">
        <v>3</v>
      </c>
      <c r="D19" s="7">
        <v>64</v>
      </c>
    </row>
    <row r="20" spans="1:4" x14ac:dyDescent="0.25">
      <c r="A20" s="33">
        <v>2019</v>
      </c>
      <c r="B20" s="32">
        <v>1</v>
      </c>
      <c r="C20" s="32">
        <v>4</v>
      </c>
      <c r="D20">
        <v>165.1</v>
      </c>
    </row>
    <row r="21" spans="1:4" x14ac:dyDescent="0.25">
      <c r="A21" s="33">
        <v>2020</v>
      </c>
      <c r="B21" s="32">
        <v>1</v>
      </c>
      <c r="C21" s="32">
        <v>1</v>
      </c>
      <c r="D21">
        <v>9.1884505249999998E-2</v>
      </c>
    </row>
    <row r="22" spans="1:4" x14ac:dyDescent="0.25">
      <c r="A22" s="33">
        <v>2020</v>
      </c>
      <c r="B22" s="32">
        <v>1</v>
      </c>
      <c r="C22" s="32">
        <v>2</v>
      </c>
      <c r="D22">
        <v>36</v>
      </c>
    </row>
    <row r="23" spans="1:4" x14ac:dyDescent="0.25">
      <c r="A23" s="33">
        <v>2020</v>
      </c>
      <c r="B23" s="32">
        <v>1</v>
      </c>
      <c r="C23" s="32">
        <v>3</v>
      </c>
      <c r="D23" s="7">
        <v>64</v>
      </c>
    </row>
    <row r="24" spans="1:4" x14ac:dyDescent="0.25">
      <c r="A24" s="33">
        <v>2020</v>
      </c>
      <c r="B24" s="32">
        <v>1</v>
      </c>
      <c r="C24" s="32">
        <v>4</v>
      </c>
      <c r="D24">
        <v>165.1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Black </vt:lpstr>
      <vt:lpstr>Values</vt:lpstr>
      <vt:lpstr>OR_Catches</vt:lpstr>
      <vt:lpstr>WA_Catch</vt:lpstr>
      <vt:lpstr>CA_Catches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Andi.Stephens</dc:creator>
  <cp:lastModifiedBy>Andi.Stephens</cp:lastModifiedBy>
  <dcterms:created xsi:type="dcterms:W3CDTF">2019-04-02T17:56:38Z</dcterms:created>
  <dcterms:modified xsi:type="dcterms:W3CDTF">2019-04-09T00:24:55Z</dcterms:modified>
</cp:coreProperties>
</file>