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i.Stephens\Black_RF_Catch_Only_Update\"/>
    </mc:Choice>
  </mc:AlternateContent>
  <bookViews>
    <workbookView xWindow="0" yWindow="0" windowWidth="18048" windowHeight="10212"/>
  </bookViews>
  <sheets>
    <sheet name="Black " sheetId="1" r:id="rId1"/>
    <sheet name="OR_Catches" sheetId="9" r:id="rId2"/>
    <sheet name="WA_Catches" sheetId="7" r:id="rId3"/>
    <sheet name="Sigma analysis" sheetId="8" r:id="rId4"/>
    <sheet name="CA Catche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3" i="1" l="1"/>
  <c r="Z24" i="1"/>
  <c r="P23" i="1"/>
  <c r="P24" i="1"/>
  <c r="G23" i="1"/>
  <c r="G24" i="1"/>
  <c r="L29" i="1" l="1"/>
  <c r="L23" i="1" s="1"/>
  <c r="M29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16" i="1"/>
  <c r="K16" i="1"/>
  <c r="M18" i="1"/>
  <c r="E18" i="8"/>
  <c r="E19" i="8"/>
  <c r="C19" i="8"/>
  <c r="D19" i="8"/>
  <c r="E17" i="8"/>
  <c r="B9" i="8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19" i="1"/>
  <c r="AC19" i="1"/>
  <c r="AD19" i="1"/>
  <c r="AC18" i="1"/>
  <c r="AD18" i="1"/>
  <c r="AB18" i="1"/>
  <c r="Z16" i="1"/>
  <c r="Z17" i="1"/>
  <c r="Z18" i="1"/>
  <c r="Z19" i="1"/>
  <c r="Z20" i="1"/>
  <c r="Z21" i="1"/>
  <c r="Z22" i="1"/>
  <c r="Z15" i="1"/>
  <c r="P16" i="1"/>
  <c r="P17" i="1"/>
  <c r="P18" i="1"/>
  <c r="P19" i="1"/>
  <c r="P20" i="1"/>
  <c r="P21" i="1"/>
  <c r="P22" i="1"/>
  <c r="P15" i="1"/>
  <c r="G16" i="1"/>
  <c r="G17" i="1"/>
  <c r="G18" i="1"/>
  <c r="G19" i="1"/>
  <c r="G20" i="1"/>
  <c r="G21" i="1"/>
  <c r="G22" i="1"/>
  <c r="G15" i="1"/>
  <c r="M19" i="1" l="1"/>
  <c r="M21" i="1"/>
  <c r="L16" i="1"/>
  <c r="M22" i="1"/>
  <c r="M24" i="1"/>
  <c r="M16" i="1"/>
  <c r="L18" i="1"/>
  <c r="L21" i="1"/>
  <c r="L24" i="1"/>
  <c r="L19" i="1"/>
  <c r="M25" i="1"/>
  <c r="L22" i="1"/>
  <c r="M17" i="1"/>
  <c r="L25" i="1"/>
  <c r="M20" i="1"/>
  <c r="L17" i="1"/>
  <c r="M23" i="1"/>
  <c r="L20" i="1"/>
  <c r="AC17" i="1"/>
  <c r="AD17" i="1"/>
  <c r="AB17" i="1"/>
  <c r="AC16" i="1"/>
  <c r="AD16" i="1"/>
  <c r="AB1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U15" i="1"/>
  <c r="T15" i="1"/>
  <c r="J15" i="1"/>
  <c r="I15" i="1"/>
  <c r="AC14" i="1"/>
  <c r="AC15" i="1" s="1"/>
  <c r="AB14" i="1"/>
  <c r="AB15" i="1" s="1"/>
  <c r="U14" i="1"/>
  <c r="T14" i="1"/>
  <c r="S14" i="1"/>
  <c r="S15" i="1" s="1"/>
  <c r="K14" i="1"/>
  <c r="J14" i="1"/>
  <c r="I14" i="1"/>
  <c r="K15" i="1" l="1"/>
  <c r="J28" i="1" s="1"/>
  <c r="J29" i="1" s="1"/>
  <c r="I28" i="1" l="1"/>
  <c r="I29" i="1" s="1"/>
  <c r="K28" i="1"/>
  <c r="K29" i="1" s="1"/>
  <c r="I16" i="1" l="1"/>
</calcChain>
</file>

<file path=xl/sharedStrings.xml><?xml version="1.0" encoding="utf-8"?>
<sst xmlns="http://schemas.openxmlformats.org/spreadsheetml/2006/main" count="98" uniqueCount="40">
  <si>
    <t>BLACK ROCKFISH</t>
  </si>
  <si>
    <t>3 AREA MODEL</t>
  </si>
  <si>
    <t>ANDI STEPHENS ASSESSOR</t>
  </si>
  <si>
    <t>Catches are total mortality</t>
  </si>
  <si>
    <t>http://www.pcouncil.org/wp-content/uploads/2016/04/Black-rockfish-2015_FINAL.pdf</t>
  </si>
  <si>
    <t>BUFFERS (NEW SIGMA/P*) FOR ASSESSORS TO RUN</t>
  </si>
  <si>
    <t>RUN 1: DEFAULT HCR</t>
  </si>
  <si>
    <t>CA &amp; WA</t>
  </si>
  <si>
    <t>OREGON BLACK RF MODEL (CAT II; p*0.45)</t>
  </si>
  <si>
    <t>CA BLACK RF MODEL (CAT I; p*0.45)</t>
  </si>
  <si>
    <t>WA BLACK RF MODEL (CAT I; p*0.45)</t>
  </si>
  <si>
    <t>YEAR INDEX</t>
  </si>
  <si>
    <t>(, P*0.45 CAT II OR)</t>
  </si>
  <si>
    <t>(P*0.45 CAT I STOCK)</t>
  </si>
  <si>
    <t>TYPE</t>
  </si>
  <si>
    <t>YEAR</t>
  </si>
  <si>
    <t>Buffer as input to model</t>
  </si>
  <si>
    <t>ACL</t>
  </si>
  <si>
    <t>TRAWL</t>
  </si>
  <si>
    <t>FG DEAD</t>
  </si>
  <si>
    <t>FG LIVE</t>
  </si>
  <si>
    <t>OCEAN REC</t>
  </si>
  <si>
    <t>REC SHORE/EST</t>
  </si>
  <si>
    <t>REC</t>
  </si>
  <si>
    <t>FG</t>
  </si>
  <si>
    <t>SPORT</t>
  </si>
  <si>
    <t>ACTUAL</t>
  </si>
  <si>
    <t>PROJECTED GMT</t>
  </si>
  <si>
    <t>FULL ACLs</t>
  </si>
  <si>
    <t>RATIO</t>
  </si>
  <si>
    <t>ratio last 5 yrs</t>
  </si>
  <si>
    <t>Notes for all</t>
  </si>
  <si>
    <t>Used WCGOP total mortality reports when could...</t>
  </si>
  <si>
    <t xml:space="preserve">Used discard ratios when only landings available </t>
  </si>
  <si>
    <t>Also had to use tickets for live and dead (tacked on a discard ratio for all)</t>
  </si>
  <si>
    <t>OR 2019-2020 based on the ratios of each fishery to the presumptive OR state commercial &amp; sport HGs</t>
  </si>
  <si>
    <t xml:space="preserve">FG is mainly nearshore, but with near zero amounts of non-nearshore and troll </t>
  </si>
  <si>
    <t>Future OR projections are based on our state allocation framework</t>
  </si>
  <si>
    <t>Owen's numbers</t>
  </si>
  <si>
    <t>baseline category 1 and 2 sigmas of 0.5 and 1.0, i.e.: Sigma (years since assessment) = (baseline sigma) * (1.0 + (years since assessment – 1)*0.075)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</si>
</sst>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10" x14ac:knownFonts="1">
    <font>
      <sz val="10"/>
      <color rgb="FF000000"/>
      <name val="Arial"/>
    </font>
    <font>
      <b/>
      <sz val="18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Border="1" applyAlignment="1">
      <alignment horizontal="right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right"/>
    </xf>
    <xf numFmtId="0" fontId="4" fillId="0" borderId="5" xfId="0" applyFont="1" applyBorder="1" applyAlignment="1"/>
    <xf numFmtId="0" fontId="5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0" fontId="6" fillId="0" borderId="7" xfId="0" applyNumberFormat="1" applyFont="1" applyBorder="1" applyAlignment="1">
      <alignment horizontal="right"/>
    </xf>
    <xf numFmtId="0" fontId="0" fillId="0" borderId="0" xfId="0" applyFont="1" applyAlignment="1"/>
    <xf numFmtId="165" fontId="4" fillId="0" borderId="1" xfId="0" applyNumberFormat="1" applyFont="1" applyBorder="1" applyAlignment="1"/>
    <xf numFmtId="164" fontId="4" fillId="0" borderId="1" xfId="0" applyNumberFormat="1" applyFont="1" applyBorder="1"/>
    <xf numFmtId="0" fontId="7" fillId="0" borderId="8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7" fillId="0" borderId="10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8" fillId="0" borderId="12" xfId="0" applyFont="1" applyBorder="1" applyAlignment="1">
      <alignment horizontal="right" wrapText="1"/>
    </xf>
    <xf numFmtId="0" fontId="8" fillId="0" borderId="13" xfId="0" applyFont="1" applyBorder="1" applyAlignment="1">
      <alignment horizontal="right" wrapText="1"/>
    </xf>
    <xf numFmtId="0" fontId="9" fillId="0" borderId="0" xfId="0" applyFont="1" applyAlignment="1"/>
    <xf numFmtId="164" fontId="9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14" xfId="0" applyFont="1" applyFill="1" applyBorder="1" applyAlignment="1"/>
    <xf numFmtId="0" fontId="1" fillId="0" borderId="0" xfId="0" applyFont="1" applyAlignment="1"/>
    <xf numFmtId="0" fontId="0" fillId="0" borderId="0" xfId="0" applyFont="1" applyAlignment="1"/>
    <xf numFmtId="0" fontId="5" fillId="2" borderId="0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0" borderId="6" xfId="0" applyFont="1" applyBorder="1" applyAlignment="1"/>
    <xf numFmtId="0" fontId="5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4" borderId="2" xfId="0" applyFont="1" applyFill="1" applyBorder="1" applyAlignme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58C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abSelected="1" topLeftCell="F3" workbookViewId="0">
      <selection activeCell="H25" sqref="H25"/>
    </sheetView>
  </sheetViews>
  <sheetFormatPr defaultColWidth="14.44140625" defaultRowHeight="15.75" customHeight="1" x14ac:dyDescent="0.25"/>
  <cols>
    <col min="1" max="1" width="13.33203125" style="1" customWidth="1"/>
    <col min="2" max="5" width="22.5546875" style="1" customWidth="1"/>
    <col min="6" max="6" width="14.44140625" style="1"/>
    <col min="7" max="9" width="22.33203125" style="1" customWidth="1"/>
    <col min="10" max="10" width="14.44140625" style="1"/>
    <col min="11" max="11" width="21.6640625" style="1" customWidth="1"/>
    <col min="12" max="12" width="14.44140625" style="1"/>
    <col min="13" max="13" width="17.109375" style="1" customWidth="1"/>
    <col min="14" max="14" width="14.44140625" style="1"/>
    <col min="15" max="15" width="20.109375" style="1" customWidth="1"/>
    <col min="16" max="16" width="20.6640625" style="1" customWidth="1"/>
    <col min="17" max="23" width="14.44140625" style="1"/>
    <col min="24" max="24" width="18.109375" style="1" customWidth="1"/>
    <col min="25" max="25" width="14.44140625" style="1"/>
    <col min="26" max="26" width="20.6640625" style="1" customWidth="1"/>
    <col min="27" max="16384" width="14.44140625" style="1"/>
  </cols>
  <sheetData>
    <row r="1" spans="1:30" ht="37.799999999999997" customHeight="1" x14ac:dyDescent="0.4">
      <c r="A1" s="43" t="s">
        <v>0</v>
      </c>
      <c r="B1" s="44"/>
      <c r="C1" s="44"/>
      <c r="D1" s="44"/>
      <c r="E1" s="44"/>
      <c r="F1" s="44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45" t="s">
        <v>5</v>
      </c>
      <c r="B7" s="46"/>
      <c r="C7" s="47"/>
      <c r="D7" s="22"/>
      <c r="E7" s="4"/>
    </row>
    <row r="8" spans="1:30" ht="15.75" customHeight="1" x14ac:dyDescent="0.25">
      <c r="A8" s="5"/>
      <c r="B8" s="6" t="s">
        <v>6</v>
      </c>
      <c r="C8" s="27" t="s">
        <v>7</v>
      </c>
      <c r="D8" s="23"/>
      <c r="E8" s="8"/>
      <c r="F8" s="8"/>
      <c r="G8" s="8"/>
      <c r="H8" s="8"/>
      <c r="I8" s="48" t="s">
        <v>8</v>
      </c>
      <c r="J8" s="49"/>
      <c r="K8" s="49"/>
      <c r="L8" s="49"/>
      <c r="M8" s="50"/>
      <c r="O8" s="8"/>
      <c r="P8" s="9"/>
      <c r="Q8" s="9"/>
      <c r="R8" s="51" t="s">
        <v>9</v>
      </c>
      <c r="S8" s="49"/>
      <c r="T8" s="49"/>
      <c r="U8" s="49"/>
      <c r="V8" s="50"/>
      <c r="W8" s="19"/>
      <c r="X8" s="8"/>
      <c r="Y8" s="51" t="s">
        <v>10</v>
      </c>
      <c r="Z8" s="49"/>
      <c r="AA8" s="49"/>
      <c r="AB8" s="49"/>
      <c r="AC8" s="49"/>
      <c r="AD8" s="50"/>
    </row>
    <row r="9" spans="1:30" ht="15.75" customHeight="1" x14ac:dyDescent="0.25">
      <c r="A9" s="10" t="s">
        <v>11</v>
      </c>
      <c r="B9" s="11" t="s">
        <v>12</v>
      </c>
      <c r="C9" s="28" t="s">
        <v>13</v>
      </c>
      <c r="D9" s="24"/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0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29">
        <v>0.11799999999999999</v>
      </c>
      <c r="D10" s="25"/>
      <c r="E10" s="26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1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29">
        <v>0.11799999999999999</v>
      </c>
      <c r="D11" s="25"/>
      <c r="E11" s="26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1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29">
        <v>0.126</v>
      </c>
      <c r="D12" s="25"/>
      <c r="E12" s="26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1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29">
        <v>0.13500000000000001</v>
      </c>
      <c r="D13" s="25"/>
      <c r="E13" s="26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1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29">
        <v>0.14299999999999999</v>
      </c>
      <c r="D14" s="25"/>
      <c r="E14" s="26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0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29">
        <v>0.151</v>
      </c>
      <c r="D15" s="25"/>
      <c r="E15" s="26" t="s">
        <v>27</v>
      </c>
      <c r="F15" s="10">
        <v>2020</v>
      </c>
      <c r="G15" s="31">
        <f>B22</f>
        <v>0.84099999999999997</v>
      </c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40">
        <f>C22</f>
        <v>0.91700000000000004</v>
      </c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0"/>
      <c r="X15" s="12" t="s">
        <v>27</v>
      </c>
      <c r="Y15" s="10">
        <v>2020</v>
      </c>
      <c r="Z15" s="32">
        <f>C22</f>
        <v>0.91700000000000004</v>
      </c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29">
        <v>0.159</v>
      </c>
      <c r="D16" s="25"/>
      <c r="E16" s="26" t="s">
        <v>28</v>
      </c>
      <c r="F16" s="10">
        <v>2021</v>
      </c>
      <c r="G16" s="31">
        <f t="shared" ref="G16:G25" si="6">B23</f>
        <v>0.83299999999999996</v>
      </c>
      <c r="H16" s="12">
        <v>479.01100000000002</v>
      </c>
      <c r="I16" s="12">
        <f>$H16 * I$29</f>
        <v>2.9749221878650083E-2</v>
      </c>
      <c r="J16" s="12">
        <f t="shared" ref="J16:M25" si="7">$H16 * J$29</f>
        <v>50.754655430835015</v>
      </c>
      <c r="K16" s="12">
        <f t="shared" si="7"/>
        <v>64.178235347286332</v>
      </c>
      <c r="L16" s="12">
        <f t="shared" si="7"/>
        <v>351.61417288369813</v>
      </c>
      <c r="M16" s="12">
        <f t="shared" si="7"/>
        <v>12.43418711630191</v>
      </c>
      <c r="O16" s="12" t="s">
        <v>28</v>
      </c>
      <c r="P16" s="40">
        <f t="shared" ref="P16:P24" si="8">C23</f>
        <v>0.91300000000000003</v>
      </c>
      <c r="Q16" s="10">
        <v>347.62400000000002</v>
      </c>
      <c r="R16" s="10">
        <v>2021</v>
      </c>
      <c r="S16" s="7">
        <f t="shared" ref="S16:V25" si="9">S$28*$Q16</f>
        <v>0.15663259402487714</v>
      </c>
      <c r="T16" s="7">
        <f t="shared" si="9"/>
        <v>46.839854762819179</v>
      </c>
      <c r="U16" s="7">
        <f t="shared" si="9"/>
        <v>73.840512774790525</v>
      </c>
      <c r="V16" s="7">
        <f t="shared" si="9"/>
        <v>226.7869998683654</v>
      </c>
      <c r="W16" s="19"/>
      <c r="X16" s="12" t="s">
        <v>28</v>
      </c>
      <c r="Y16" s="10">
        <v>2021</v>
      </c>
      <c r="Z16" s="32">
        <f t="shared" ref="Z16:Z24" si="10">C23</f>
        <v>0.91300000000000003</v>
      </c>
      <c r="AA16" s="7">
        <v>292.56700000000001</v>
      </c>
      <c r="AB16" s="7">
        <f>$AA16 * AB$28</f>
        <v>0.39361722524788595</v>
      </c>
      <c r="AC16" s="7">
        <f t="shared" ref="AC16:AD17" si="11">$AA16 * AC$28</f>
        <v>0.7870261637361835</v>
      </c>
      <c r="AD16" s="7">
        <f t="shared" si="11"/>
        <v>291.38635661101597</v>
      </c>
    </row>
    <row r="17" spans="1:30" ht="14.4" x14ac:dyDescent="0.3">
      <c r="A17" s="13">
        <v>8</v>
      </c>
      <c r="B17" s="14">
        <v>0.307</v>
      </c>
      <c r="C17" s="29">
        <v>0.16700000000000001</v>
      </c>
      <c r="D17" s="25"/>
      <c r="E17" s="26" t="s">
        <v>28</v>
      </c>
      <c r="F17" s="10">
        <v>2022</v>
      </c>
      <c r="G17" s="31">
        <f t="shared" si="6"/>
        <v>0.82599999999999996</v>
      </c>
      <c r="H17" s="12">
        <v>474.04599999999999</v>
      </c>
      <c r="I17" s="12">
        <f t="shared" ref="I17:I25" si="12">$H17 * I$29</f>
        <v>2.9440868027428506E-2</v>
      </c>
      <c r="J17" s="12">
        <f t="shared" si="7"/>
        <v>50.228578025067513</v>
      </c>
      <c r="K17" s="12">
        <f t="shared" si="7"/>
        <v>63.51302110690505</v>
      </c>
      <c r="L17" s="12">
        <f t="shared" si="7"/>
        <v>347.96965455662928</v>
      </c>
      <c r="M17" s="12">
        <f t="shared" si="7"/>
        <v>12.305305443370727</v>
      </c>
      <c r="N17" s="42"/>
      <c r="O17" s="12" t="s">
        <v>28</v>
      </c>
      <c r="P17" s="40">
        <f t="shared" si="8"/>
        <v>0.90900000000000003</v>
      </c>
      <c r="Q17" s="10">
        <v>340.51799999999997</v>
      </c>
      <c r="R17" s="10">
        <v>2022</v>
      </c>
      <c r="S17" s="7">
        <f t="shared" si="9"/>
        <v>0.15343076902677349</v>
      </c>
      <c r="T17" s="7">
        <f t="shared" si="9"/>
        <v>45.882371942459841</v>
      </c>
      <c r="U17" s="7">
        <f t="shared" si="9"/>
        <v>72.331092585799937</v>
      </c>
      <c r="V17" s="7">
        <f t="shared" si="9"/>
        <v>222.15110470271341</v>
      </c>
      <c r="W17" s="19"/>
      <c r="X17" s="12" t="s">
        <v>28</v>
      </c>
      <c r="Y17" s="10">
        <v>2022</v>
      </c>
      <c r="Z17" s="32">
        <f t="shared" si="10"/>
        <v>0.90900000000000003</v>
      </c>
      <c r="AA17" s="7">
        <v>291.11500000000001</v>
      </c>
      <c r="AB17" s="7">
        <f>$AA17 * AB$28</f>
        <v>0.39166371644115133</v>
      </c>
      <c r="AC17" s="7">
        <f t="shared" si="11"/>
        <v>0.78312017984276794</v>
      </c>
      <c r="AD17" s="7">
        <f t="shared" si="11"/>
        <v>289.94021610371612</v>
      </c>
    </row>
    <row r="18" spans="1:30" ht="14.4" x14ac:dyDescent="0.3">
      <c r="A18" s="13">
        <v>9</v>
      </c>
      <c r="B18" s="14">
        <v>0.32</v>
      </c>
      <c r="C18" s="29">
        <v>0.17399999999999999</v>
      </c>
      <c r="D18" s="25"/>
      <c r="E18" s="26" t="s">
        <v>28</v>
      </c>
      <c r="F18" s="10">
        <v>2023</v>
      </c>
      <c r="G18" s="31">
        <f t="shared" si="6"/>
        <v>0.81799999999999995</v>
      </c>
      <c r="H18" s="12">
        <v>470</v>
      </c>
      <c r="I18" s="12">
        <f t="shared" si="12"/>
        <v>2.9189589138799609E-2</v>
      </c>
      <c r="J18" s="12">
        <f t="shared" si="7"/>
        <v>49.799875269028178</v>
      </c>
      <c r="K18" s="12">
        <f t="shared" si="7"/>
        <v>62.970935141833017</v>
      </c>
      <c r="L18" s="12">
        <f t="shared" si="7"/>
        <v>344.99972078999878</v>
      </c>
      <c r="M18" s="12">
        <f t="shared" si="7"/>
        <v>12.200279210001227</v>
      </c>
      <c r="O18" s="12" t="s">
        <v>28</v>
      </c>
      <c r="P18" s="40">
        <f t="shared" si="8"/>
        <v>0.90400000000000003</v>
      </c>
      <c r="Q18" s="10">
        <v>334.39</v>
      </c>
      <c r="R18" s="10">
        <v>2023</v>
      </c>
      <c r="S18" s="7">
        <f t="shared" si="9"/>
        <v>0.15066961175286708</v>
      </c>
      <c r="T18" s="7">
        <f t="shared" si="9"/>
        <v>45.056667647052862</v>
      </c>
      <c r="U18" s="7">
        <f t="shared" si="9"/>
        <v>71.02941415656629</v>
      </c>
      <c r="V18" s="7">
        <f t="shared" si="9"/>
        <v>218.15324858462793</v>
      </c>
      <c r="W18" s="19"/>
      <c r="X18" s="12" t="s">
        <v>28</v>
      </c>
      <c r="Y18" s="10">
        <v>2023</v>
      </c>
      <c r="Z18" s="32">
        <f t="shared" si="10"/>
        <v>0.90400000000000003</v>
      </c>
      <c r="AA18">
        <v>289.91399999999999</v>
      </c>
      <c r="AB18" s="7">
        <f>AB$28 *$AA18</f>
        <v>0.39004790096120068</v>
      </c>
      <c r="AC18" s="7">
        <f t="shared" ref="AC18:AD25" si="13">AC$28 *$AA18</f>
        <v>0.77988940390888895</v>
      </c>
      <c r="AD18" s="7">
        <f t="shared" si="13"/>
        <v>288.74406269512991</v>
      </c>
    </row>
    <row r="19" spans="1:30" ht="14.4" x14ac:dyDescent="0.3">
      <c r="A19" s="13">
        <v>10</v>
      </c>
      <c r="B19" s="14">
        <v>0.33300000000000002</v>
      </c>
      <c r="C19" s="29">
        <v>0.182</v>
      </c>
      <c r="D19" s="25"/>
      <c r="E19" s="26" t="s">
        <v>28</v>
      </c>
      <c r="F19" s="10">
        <v>2024</v>
      </c>
      <c r="G19" s="31">
        <f t="shared" si="6"/>
        <v>0.81</v>
      </c>
      <c r="H19" s="12">
        <v>465.57100000000003</v>
      </c>
      <c r="I19" s="12">
        <f t="shared" si="12"/>
        <v>2.8914523840298027E-2</v>
      </c>
      <c r="J19" s="12">
        <f t="shared" si="7"/>
        <v>49.330590912503659</v>
      </c>
      <c r="K19" s="12">
        <f t="shared" si="7"/>
        <v>62.377534563656042</v>
      </c>
      <c r="L19" s="12">
        <f t="shared" si="7"/>
        <v>341.74864895302244</v>
      </c>
      <c r="M19" s="12">
        <f t="shared" si="7"/>
        <v>12.085311046977621</v>
      </c>
      <c r="O19" s="12" t="s">
        <v>28</v>
      </c>
      <c r="P19" s="40">
        <f t="shared" si="8"/>
        <v>0.9</v>
      </c>
      <c r="Q19" s="10">
        <v>328.81900000000002</v>
      </c>
      <c r="R19" s="10">
        <v>2024</v>
      </c>
      <c r="S19" s="7">
        <f t="shared" si="9"/>
        <v>0.14815942781472533</v>
      </c>
      <c r="T19" s="7">
        <f t="shared" si="9"/>
        <v>44.306015129149422</v>
      </c>
      <c r="U19" s="7">
        <f t="shared" si="9"/>
        <v>69.846050819545965</v>
      </c>
      <c r="V19" s="7">
        <f t="shared" si="9"/>
        <v>214.51877462348989</v>
      </c>
      <c r="W19" s="19"/>
      <c r="X19" s="12" t="s">
        <v>28</v>
      </c>
      <c r="Y19" s="10">
        <v>2024</v>
      </c>
      <c r="Z19" s="32">
        <f t="shared" si="10"/>
        <v>0.9</v>
      </c>
      <c r="AA19" s="7">
        <v>288.60899999999998</v>
      </c>
      <c r="AB19" s="7">
        <f>AB$28 *$AA19</f>
        <v>0.38829216474027184</v>
      </c>
      <c r="AC19" s="7">
        <f t="shared" si="13"/>
        <v>0.77637886053360827</v>
      </c>
      <c r="AD19" s="7">
        <f t="shared" si="13"/>
        <v>287.44432897472609</v>
      </c>
    </row>
    <row r="20" spans="1:30" ht="15.75" customHeight="1" x14ac:dyDescent="0.25">
      <c r="A20" s="4"/>
      <c r="B20" s="4"/>
      <c r="C20" s="4"/>
      <c r="D20" s="20"/>
      <c r="E20" s="26" t="s">
        <v>28</v>
      </c>
      <c r="F20" s="10">
        <v>2025</v>
      </c>
      <c r="G20" s="31">
        <f t="shared" si="6"/>
        <v>0.80300000000000005</v>
      </c>
      <c r="H20" s="12">
        <v>461.29899999999998</v>
      </c>
      <c r="I20" s="12">
        <f t="shared" si="12"/>
        <v>2.8649209106678977E-2</v>
      </c>
      <c r="J20" s="12">
        <f t="shared" si="7"/>
        <v>48.877941833462614</v>
      </c>
      <c r="K20" s="12">
        <f t="shared" si="7"/>
        <v>61.805168957430695</v>
      </c>
      <c r="L20" s="12">
        <f t="shared" si="7"/>
        <v>338.61282170362904</v>
      </c>
      <c r="M20" s="12">
        <f t="shared" si="7"/>
        <v>11.97441829637097</v>
      </c>
      <c r="O20" s="12" t="s">
        <v>28</v>
      </c>
      <c r="P20" s="40">
        <f t="shared" si="8"/>
        <v>0.89600000000000002</v>
      </c>
      <c r="Q20" s="10">
        <v>324.41300000000001</v>
      </c>
      <c r="R20" s="10">
        <v>2025</v>
      </c>
      <c r="S20" s="7">
        <f t="shared" si="9"/>
        <v>0.14617417015336245</v>
      </c>
      <c r="T20" s="7">
        <f t="shared" si="9"/>
        <v>43.712338052523585</v>
      </c>
      <c r="U20" s="7">
        <f t="shared" si="9"/>
        <v>68.910150826203363</v>
      </c>
      <c r="V20" s="7">
        <f t="shared" si="9"/>
        <v>211.64433695111967</v>
      </c>
      <c r="W20" s="19"/>
      <c r="X20" s="12" t="s">
        <v>28</v>
      </c>
      <c r="Y20" s="10">
        <v>2025</v>
      </c>
      <c r="Z20" s="32">
        <f t="shared" si="10"/>
        <v>0.89600000000000002</v>
      </c>
      <c r="AA20" s="7">
        <v>287.815</v>
      </c>
      <c r="AB20" s="7">
        <f t="shared" ref="AB20:AB25" si="14">AB$28 *$AA20</f>
        <v>0.38722392369857261</v>
      </c>
      <c r="AC20" s="7">
        <f t="shared" si="13"/>
        <v>0.77424294372136859</v>
      </c>
      <c r="AD20" s="7">
        <f t="shared" si="13"/>
        <v>286.65353313258009</v>
      </c>
    </row>
    <row r="21" spans="1:30" ht="15.75" customHeight="1" thickBot="1" x14ac:dyDescent="0.3">
      <c r="A21" s="39" t="s">
        <v>38</v>
      </c>
      <c r="B21" s="4"/>
      <c r="C21" s="4"/>
      <c r="D21" s="20"/>
      <c r="E21" s="26" t="s">
        <v>28</v>
      </c>
      <c r="F21" s="10">
        <v>2026</v>
      </c>
      <c r="G21" s="31">
        <f t="shared" si="6"/>
        <v>0.79500000000000004</v>
      </c>
      <c r="H21" s="12">
        <v>457.71</v>
      </c>
      <c r="I21" s="12">
        <f t="shared" si="12"/>
        <v>2.8426312435574398E-2</v>
      </c>
      <c r="J21" s="12">
        <f t="shared" si="7"/>
        <v>48.497661509333803</v>
      </c>
      <c r="K21" s="12">
        <f t="shared" si="7"/>
        <v>61.324312178230613</v>
      </c>
      <c r="L21" s="12">
        <f t="shared" si="7"/>
        <v>335.97834511231986</v>
      </c>
      <c r="M21" s="12">
        <f t="shared" si="7"/>
        <v>11.88125488768013</v>
      </c>
      <c r="O21" s="12" t="s">
        <v>28</v>
      </c>
      <c r="P21" s="40">
        <f t="shared" si="8"/>
        <v>0.89200000000000002</v>
      </c>
      <c r="Q21" s="10">
        <v>320.625</v>
      </c>
      <c r="R21" s="10">
        <v>2026</v>
      </c>
      <c r="S21" s="7">
        <f t="shared" si="9"/>
        <v>0.14446737123796466</v>
      </c>
      <c r="T21" s="7">
        <f t="shared" si="9"/>
        <v>43.201932068352292</v>
      </c>
      <c r="U21" s="7">
        <f t="shared" si="9"/>
        <v>68.105523233197971</v>
      </c>
      <c r="V21" s="7">
        <f t="shared" si="9"/>
        <v>209.17307732721176</v>
      </c>
      <c r="W21" s="19"/>
      <c r="X21" s="12" t="s">
        <v>28</v>
      </c>
      <c r="Y21" s="10">
        <v>2026</v>
      </c>
      <c r="Z21" s="32">
        <f t="shared" si="10"/>
        <v>0.89200000000000002</v>
      </c>
      <c r="AA21" s="7">
        <v>287.14499999999998</v>
      </c>
      <c r="AB21" s="7">
        <f t="shared" si="14"/>
        <v>0.3863225112326551</v>
      </c>
      <c r="AC21" s="7">
        <f t="shared" si="13"/>
        <v>0.77244059578156932</v>
      </c>
      <c r="AD21" s="7">
        <f t="shared" si="13"/>
        <v>285.9862368929858</v>
      </c>
    </row>
    <row r="22" spans="1:30" ht="15.75" customHeight="1" thickBot="1" x14ac:dyDescent="0.35">
      <c r="A22" s="33">
        <v>2021</v>
      </c>
      <c r="B22" s="34">
        <v>0.84099999999999997</v>
      </c>
      <c r="C22" s="34">
        <v>0.91700000000000004</v>
      </c>
      <c r="D22" s="22"/>
      <c r="E22" s="26" t="s">
        <v>28</v>
      </c>
      <c r="F22" s="10">
        <v>2027</v>
      </c>
      <c r="G22" s="31">
        <f t="shared" si="6"/>
        <v>0.78800000000000003</v>
      </c>
      <c r="H22" s="12">
        <v>453.61500000000001</v>
      </c>
      <c r="I22" s="12">
        <f t="shared" si="12"/>
        <v>2.8171990377014008E-2</v>
      </c>
      <c r="J22" s="12">
        <f t="shared" si="7"/>
        <v>48.063766851404715</v>
      </c>
      <c r="K22" s="12">
        <f t="shared" si="7"/>
        <v>60.775661158218263</v>
      </c>
      <c r="L22" s="12">
        <f t="shared" si="7"/>
        <v>332.97244328969214</v>
      </c>
      <c r="M22" s="12">
        <f t="shared" si="7"/>
        <v>11.774956710307887</v>
      </c>
      <c r="O22" s="12" t="s">
        <v>28</v>
      </c>
      <c r="P22" s="40">
        <f t="shared" si="8"/>
        <v>0.88700000000000001</v>
      </c>
      <c r="Q22" s="10">
        <v>317.31900000000002</v>
      </c>
      <c r="R22" s="10">
        <v>2027</v>
      </c>
      <c r="S22" s="7">
        <f t="shared" si="9"/>
        <v>0.1429777521211999</v>
      </c>
      <c r="T22" s="7">
        <f t="shared" si="9"/>
        <v>42.75647214658084</v>
      </c>
      <c r="U22" s="7">
        <f t="shared" si="9"/>
        <v>67.403279615860114</v>
      </c>
      <c r="V22" s="7">
        <f t="shared" si="9"/>
        <v>207.01627048543784</v>
      </c>
      <c r="W22" s="19"/>
      <c r="X22" s="12" t="s">
        <v>28</v>
      </c>
      <c r="Y22" s="10">
        <v>2027</v>
      </c>
      <c r="Z22" s="32">
        <f t="shared" si="10"/>
        <v>0.88700000000000001</v>
      </c>
      <c r="AA22" s="7">
        <v>286.54700000000003</v>
      </c>
      <c r="AB22" s="7">
        <f t="shared" si="14"/>
        <v>0.38551796697203028</v>
      </c>
      <c r="AC22" s="7">
        <f t="shared" si="13"/>
        <v>0.77083193299350983</v>
      </c>
      <c r="AD22" s="7">
        <f t="shared" si="13"/>
        <v>285.39065010003452</v>
      </c>
    </row>
    <row r="23" spans="1:30" ht="15.75" customHeight="1" thickBot="1" x14ac:dyDescent="0.35">
      <c r="A23" s="35">
        <v>2022</v>
      </c>
      <c r="B23" s="36">
        <v>0.83299999999999996</v>
      </c>
      <c r="C23" s="36">
        <v>0.91300000000000003</v>
      </c>
      <c r="E23" s="12" t="s">
        <v>28</v>
      </c>
      <c r="F23" s="10">
        <v>2028</v>
      </c>
      <c r="G23" s="31">
        <f t="shared" si="6"/>
        <v>0.78</v>
      </c>
      <c r="H23" s="12">
        <v>450.19900000000001</v>
      </c>
      <c r="I23" s="12">
        <f t="shared" si="12"/>
        <v>2.7959837958932861E-2</v>
      </c>
      <c r="J23" s="12">
        <f t="shared" si="7"/>
        <v>47.701817119662167</v>
      </c>
      <c r="K23" s="12">
        <f t="shared" si="7"/>
        <v>60.317983042378899</v>
      </c>
      <c r="L23" s="12">
        <f t="shared" si="7"/>
        <v>330.46495595731204</v>
      </c>
      <c r="M23" s="12">
        <f t="shared" si="7"/>
        <v>11.686284042687962</v>
      </c>
      <c r="O23" s="12" t="s">
        <v>28</v>
      </c>
      <c r="P23" s="40">
        <f t="shared" si="8"/>
        <v>0.88300000000000001</v>
      </c>
      <c r="Q23" s="10">
        <v>314.02999999999997</v>
      </c>
      <c r="R23" s="10">
        <v>2028</v>
      </c>
      <c r="S23" s="7">
        <f t="shared" si="9"/>
        <v>0.14149579287285161</v>
      </c>
      <c r="T23" s="7">
        <f t="shared" si="9"/>
        <v>42.313302853566221</v>
      </c>
      <c r="U23" s="7">
        <f t="shared" si="9"/>
        <v>66.704647051605946</v>
      </c>
      <c r="V23" s="7">
        <f t="shared" si="9"/>
        <v>204.87055430195494</v>
      </c>
      <c r="W23" s="19"/>
      <c r="X23" s="12" t="s">
        <v>28</v>
      </c>
      <c r="Y23" s="10">
        <v>2028</v>
      </c>
      <c r="Z23" s="32">
        <f t="shared" si="10"/>
        <v>0.88300000000000001</v>
      </c>
      <c r="AA23" s="7">
        <v>285.64999999999998</v>
      </c>
      <c r="AB23" s="7">
        <f t="shared" si="14"/>
        <v>0.38431115058109294</v>
      </c>
      <c r="AC23" s="7">
        <f t="shared" si="13"/>
        <v>0.76841893881142032</v>
      </c>
      <c r="AD23" s="7">
        <f t="shared" si="13"/>
        <v>284.49726991060749</v>
      </c>
    </row>
    <row r="24" spans="1:30" ht="15.75" customHeight="1" thickBot="1" x14ac:dyDescent="0.35">
      <c r="A24" s="35">
        <v>2023</v>
      </c>
      <c r="B24" s="36">
        <v>0.82599999999999996</v>
      </c>
      <c r="C24" s="36">
        <v>0.90900000000000003</v>
      </c>
      <c r="E24" s="12" t="s">
        <v>28</v>
      </c>
      <c r="F24" s="10">
        <v>2029</v>
      </c>
      <c r="G24" s="31">
        <f t="shared" si="6"/>
        <v>0.77300000000000002</v>
      </c>
      <c r="H24" s="12">
        <v>446.28199999999998</v>
      </c>
      <c r="I24" s="12">
        <f t="shared" si="12"/>
        <v>2.7716570680939929E-2</v>
      </c>
      <c r="J24" s="12">
        <f t="shared" si="7"/>
        <v>47.286782840026454</v>
      </c>
      <c r="K24" s="12">
        <f t="shared" si="7"/>
        <v>59.793180589292596</v>
      </c>
      <c r="L24" s="12">
        <f t="shared" si="7"/>
        <v>327.589713603409</v>
      </c>
      <c r="M24" s="12">
        <f t="shared" si="7"/>
        <v>11.584606396590994</v>
      </c>
      <c r="O24" s="12" t="s">
        <v>28</v>
      </c>
      <c r="P24" s="40">
        <f t="shared" si="8"/>
        <v>0.879</v>
      </c>
      <c r="Q24" s="10">
        <v>311.40199999999999</v>
      </c>
      <c r="R24" s="10">
        <v>2029</v>
      </c>
      <c r="S24" s="7">
        <f t="shared" si="9"/>
        <v>0.14031166733175726</v>
      </c>
      <c r="T24" s="7">
        <f t="shared" si="9"/>
        <v>41.959198596332293</v>
      </c>
      <c r="U24" s="7">
        <f t="shared" si="9"/>
        <v>66.146420727841914</v>
      </c>
      <c r="V24" s="7">
        <f t="shared" si="9"/>
        <v>203.156069008494</v>
      </c>
      <c r="W24" s="19"/>
      <c r="X24" s="12" t="s">
        <v>28</v>
      </c>
      <c r="Y24" s="10">
        <v>2029</v>
      </c>
      <c r="Z24" s="32">
        <f t="shared" si="10"/>
        <v>0.879</v>
      </c>
      <c r="AA24" s="7">
        <v>285.07900000000001</v>
      </c>
      <c r="AB24" s="7">
        <f t="shared" si="14"/>
        <v>0.38354293189745287</v>
      </c>
      <c r="AC24" s="7">
        <f t="shared" si="13"/>
        <v>0.76688290795526315</v>
      </c>
      <c r="AD24" s="7">
        <f t="shared" si="13"/>
        <v>283.92857416014732</v>
      </c>
    </row>
    <row r="25" spans="1:30" ht="15.75" customHeight="1" thickBot="1" x14ac:dyDescent="0.35">
      <c r="A25" s="35">
        <v>2024</v>
      </c>
      <c r="B25" s="36">
        <v>0.81799999999999995</v>
      </c>
      <c r="C25" s="36">
        <v>0.90400000000000003</v>
      </c>
      <c r="E25" s="12" t="s">
        <v>28</v>
      </c>
      <c r="F25" s="10">
        <v>2030</v>
      </c>
      <c r="G25" s="31"/>
      <c r="H25" s="12">
        <v>443.048</v>
      </c>
      <c r="I25" s="12">
        <f t="shared" si="12"/>
        <v>2.7515721465461464E-2</v>
      </c>
      <c r="J25" s="12">
        <f t="shared" si="7"/>
        <v>46.944117315302968</v>
      </c>
      <c r="K25" s="12">
        <f t="shared" si="7"/>
        <v>59.35988696323156</v>
      </c>
      <c r="L25" s="12">
        <f t="shared" si="7"/>
        <v>325.21582190759017</v>
      </c>
      <c r="M25" s="12">
        <f t="shared" si="7"/>
        <v>11.500658092409838</v>
      </c>
      <c r="O25" s="12" t="s">
        <v>28</v>
      </c>
      <c r="P25" s="40"/>
      <c r="Q25" s="10">
        <v>309.00099999999998</v>
      </c>
      <c r="R25" s="10">
        <v>2030</v>
      </c>
      <c r="S25" s="7">
        <f t="shared" si="9"/>
        <v>0.13922982356304817</v>
      </c>
      <c r="T25" s="7">
        <f t="shared" si="9"/>
        <v>41.635680970145579</v>
      </c>
      <c r="U25" s="7">
        <f t="shared" si="9"/>
        <v>65.636412583489758</v>
      </c>
      <c r="V25" s="7">
        <f t="shared" si="9"/>
        <v>201.58967662280156</v>
      </c>
      <c r="W25" s="19"/>
      <c r="X25" s="12" t="s">
        <v>28</v>
      </c>
      <c r="Y25" s="10">
        <v>2030</v>
      </c>
      <c r="Z25" s="18"/>
      <c r="AA25" s="7">
        <v>284.47800000000001</v>
      </c>
      <c r="AB25" s="7">
        <f t="shared" si="14"/>
        <v>0.38273435146160745</v>
      </c>
      <c r="AC25" s="7">
        <f t="shared" si="13"/>
        <v>0.76526617495254767</v>
      </c>
      <c r="AD25" s="7">
        <f t="shared" si="13"/>
        <v>283.32999947358587</v>
      </c>
    </row>
    <row r="26" spans="1:30" ht="15.75" customHeight="1" thickBot="1" x14ac:dyDescent="0.35">
      <c r="A26" s="37">
        <v>2025</v>
      </c>
      <c r="B26" s="36">
        <v>0.81</v>
      </c>
      <c r="C26" s="36">
        <v>0.9</v>
      </c>
      <c r="F26" s="15"/>
      <c r="G26" s="16"/>
      <c r="H26" s="16"/>
      <c r="I26" s="16"/>
      <c r="J26" s="16"/>
      <c r="K26" s="16"/>
      <c r="P26" s="4"/>
      <c r="Q26" s="4"/>
      <c r="X26" s="4"/>
    </row>
    <row r="27" spans="1:30" ht="15.75" customHeight="1" thickBot="1" x14ac:dyDescent="0.35">
      <c r="A27" s="37">
        <v>2026</v>
      </c>
      <c r="B27" s="36">
        <v>0.80300000000000005</v>
      </c>
      <c r="C27" s="36">
        <v>0.89600000000000002</v>
      </c>
      <c r="F27" s="15"/>
      <c r="G27" s="16"/>
      <c r="H27" s="16"/>
      <c r="I27" s="16"/>
      <c r="J27" s="16"/>
      <c r="K27" s="16"/>
      <c r="P27" s="4"/>
      <c r="Q27" s="4"/>
      <c r="R27" s="4"/>
      <c r="Y27" s="4"/>
    </row>
    <row r="28" spans="1:30" ht="15.75" customHeight="1" thickBot="1" x14ac:dyDescent="0.3">
      <c r="A28" s="38">
        <v>2027</v>
      </c>
      <c r="B28" s="38">
        <v>0.79500000000000004</v>
      </c>
      <c r="C28" s="38">
        <v>0.89200000000000002</v>
      </c>
      <c r="F28" s="15" t="s">
        <v>29</v>
      </c>
      <c r="G28" s="16"/>
      <c r="H28" s="16"/>
      <c r="I28" s="16">
        <f t="shared" ref="I28:K28" si="15">I15/(SUM($I$15:$K$15))</f>
        <v>2.5877295335815256E-4</v>
      </c>
      <c r="J28" s="16">
        <f t="shared" si="15"/>
        <v>0.44148825593110086</v>
      </c>
      <c r="K28" s="16">
        <f t="shared" si="15"/>
        <v>0.55825297111554095</v>
      </c>
      <c r="L28">
        <v>0.96584468306270665</v>
      </c>
      <c r="M28">
        <v>3.415531693729347E-2</v>
      </c>
      <c r="Q28" s="4"/>
      <c r="R28" s="4" t="s">
        <v>30</v>
      </c>
      <c r="S28" s="1">
        <v>4.5058049508916857E-4</v>
      </c>
      <c r="T28" s="1">
        <v>0.13474286804944186</v>
      </c>
      <c r="U28" s="1">
        <v>0.2124148872770307</v>
      </c>
      <c r="V28" s="1">
        <v>0.65239166417843819</v>
      </c>
      <c r="Y28" s="4" t="s">
        <v>30</v>
      </c>
      <c r="AB28" s="1">
        <v>1.3453917401753648E-3</v>
      </c>
      <c r="AC28" s="1">
        <v>2.6900715519391576E-3</v>
      </c>
      <c r="AD28" s="1">
        <v>0.99596453670788554</v>
      </c>
    </row>
    <row r="29" spans="1:30" ht="15.75" customHeight="1" thickBot="1" x14ac:dyDescent="0.3">
      <c r="A29" s="38">
        <v>2028</v>
      </c>
      <c r="B29" s="38">
        <v>0.78800000000000003</v>
      </c>
      <c r="C29" s="38">
        <v>0.88700000000000001</v>
      </c>
      <c r="I29" s="1">
        <f>0.24 * I28</f>
        <v>6.2105508805956612E-5</v>
      </c>
      <c r="J29" s="1">
        <f>0.24 * J28</f>
        <v>0.10595718142346421</v>
      </c>
      <c r="K29" s="1">
        <f>0.24 * K28</f>
        <v>0.13398071306772982</v>
      </c>
      <c r="L29" s="1">
        <f>L28*0.76</f>
        <v>0.73404195912765702</v>
      </c>
      <c r="M29" s="30">
        <f>M28*0.76</f>
        <v>2.5958040872343036E-2</v>
      </c>
    </row>
    <row r="30" spans="1:30" ht="15.75" customHeight="1" thickBot="1" x14ac:dyDescent="0.3">
      <c r="A30" s="38">
        <v>2029</v>
      </c>
      <c r="B30" s="38">
        <v>0.78</v>
      </c>
      <c r="C30" s="38">
        <v>0.88300000000000001</v>
      </c>
      <c r="D30" s="4"/>
      <c r="E30" s="4" t="s">
        <v>31</v>
      </c>
      <c r="F30" s="52" t="s">
        <v>32</v>
      </c>
      <c r="G30" s="44"/>
      <c r="H30" s="44"/>
      <c r="I30" s="44"/>
      <c r="J30" s="44"/>
      <c r="K30" s="44"/>
      <c r="L30" s="44"/>
      <c r="M30" s="44"/>
    </row>
    <row r="31" spans="1:30" ht="15.75" customHeight="1" thickBot="1" x14ac:dyDescent="0.3">
      <c r="A31" s="38">
        <v>2030</v>
      </c>
      <c r="B31" s="38">
        <v>0.77300000000000002</v>
      </c>
      <c r="C31" s="38">
        <v>0.879</v>
      </c>
      <c r="F31" s="17"/>
      <c r="G31" s="17"/>
      <c r="H31" s="17"/>
      <c r="I31" s="17"/>
      <c r="J31" s="17"/>
      <c r="K31" s="17"/>
      <c r="L31" s="17"/>
      <c r="M31" s="17"/>
    </row>
    <row r="32" spans="1:30" ht="13.2" x14ac:dyDescent="0.25">
      <c r="F32" s="52" t="s">
        <v>33</v>
      </c>
      <c r="G32" s="44"/>
      <c r="H32" s="44"/>
      <c r="I32" s="44"/>
      <c r="J32" s="44"/>
      <c r="K32" s="44"/>
      <c r="L32" s="44"/>
      <c r="M32" s="44"/>
    </row>
    <row r="33" spans="6:13" ht="13.2" x14ac:dyDescent="0.25">
      <c r="F33" s="52" t="s">
        <v>34</v>
      </c>
      <c r="G33" s="44"/>
      <c r="H33" s="44"/>
      <c r="I33" s="44"/>
      <c r="J33" s="44"/>
      <c r="K33" s="44"/>
      <c r="L33" s="44"/>
      <c r="M33" s="44"/>
    </row>
    <row r="34" spans="6:13" ht="13.2" x14ac:dyDescent="0.25">
      <c r="F34" s="52" t="s">
        <v>35</v>
      </c>
      <c r="G34" s="44"/>
      <c r="H34" s="44"/>
      <c r="I34" s="44"/>
      <c r="J34" s="44"/>
      <c r="K34" s="44"/>
      <c r="L34" s="44"/>
      <c r="M34" s="44"/>
    </row>
    <row r="35" spans="6:13" ht="13.2" x14ac:dyDescent="0.25">
      <c r="F35" s="52" t="s">
        <v>36</v>
      </c>
      <c r="G35" s="44"/>
      <c r="H35" s="44"/>
      <c r="I35" s="44"/>
      <c r="J35" s="44"/>
      <c r="K35" s="44"/>
      <c r="L35" s="44"/>
      <c r="M35" s="44"/>
    </row>
    <row r="36" spans="6:13" ht="13.2" x14ac:dyDescent="0.25">
      <c r="F36" s="52" t="s">
        <v>37</v>
      </c>
      <c r="G36" s="44"/>
      <c r="H36" s="44"/>
      <c r="I36" s="44"/>
      <c r="J36" s="44"/>
      <c r="K36" s="44"/>
      <c r="L36" s="44"/>
      <c r="M36" s="44"/>
    </row>
  </sheetData>
  <mergeCells count="11">
    <mergeCell ref="Y8:AD8"/>
    <mergeCell ref="F32:M32"/>
    <mergeCell ref="F33:M33"/>
    <mergeCell ref="F34:M34"/>
    <mergeCell ref="F35:M35"/>
    <mergeCell ref="F30:M30"/>
    <mergeCell ref="A1:F1"/>
    <mergeCell ref="A7:C7"/>
    <mergeCell ref="I8:M8"/>
    <mergeCell ref="R8:V8"/>
    <mergeCell ref="F36:M36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2" workbookViewId="0">
      <selection activeCell="A52" sqref="A52:D56"/>
    </sheetView>
  </sheetViews>
  <sheetFormatPr defaultRowHeight="13.2" x14ac:dyDescent="0.25"/>
  <sheetData>
    <row r="1" spans="1:9" x14ac:dyDescent="0.25">
      <c r="E1">
        <v>2.9749221878650083E-2</v>
      </c>
      <c r="F1">
        <v>50.754655430835015</v>
      </c>
      <c r="G1">
        <v>64.178235347286332</v>
      </c>
      <c r="H1">
        <v>351.61417288369813</v>
      </c>
      <c r="I1">
        <v>12.43418711630191</v>
      </c>
    </row>
    <row r="2" spans="1:9" x14ac:dyDescent="0.25">
      <c r="A2">
        <v>2021</v>
      </c>
      <c r="B2">
        <v>1</v>
      </c>
      <c r="C2">
        <v>1</v>
      </c>
      <c r="D2">
        <v>2.9749221878650083E-2</v>
      </c>
    </row>
    <row r="3" spans="1:9" x14ac:dyDescent="0.25">
      <c r="A3">
        <v>2021</v>
      </c>
      <c r="B3">
        <v>1</v>
      </c>
      <c r="C3">
        <v>3</v>
      </c>
      <c r="D3">
        <v>50.754655430835015</v>
      </c>
    </row>
    <row r="4" spans="1:9" x14ac:dyDescent="0.25">
      <c r="A4">
        <v>2021</v>
      </c>
      <c r="B4">
        <v>1</v>
      </c>
      <c r="C4">
        <v>2</v>
      </c>
      <c r="D4">
        <v>64.178235347286332</v>
      </c>
    </row>
    <row r="5" spans="1:9" x14ac:dyDescent="0.25">
      <c r="A5">
        <v>2021</v>
      </c>
      <c r="B5">
        <v>1</v>
      </c>
      <c r="C5">
        <v>4</v>
      </c>
      <c r="D5">
        <v>351.61417288369813</v>
      </c>
    </row>
    <row r="6" spans="1:9" x14ac:dyDescent="0.25">
      <c r="A6">
        <v>2021</v>
      </c>
      <c r="B6">
        <v>1</v>
      </c>
      <c r="C6">
        <v>5</v>
      </c>
      <c r="D6">
        <v>12.43418711630191</v>
      </c>
    </row>
    <row r="7" spans="1:9" x14ac:dyDescent="0.25">
      <c r="E7">
        <v>2.9440868027428506E-2</v>
      </c>
      <c r="F7">
        <v>50.228578025067513</v>
      </c>
      <c r="G7">
        <v>63.51302110690505</v>
      </c>
      <c r="H7">
        <v>347.96965455662928</v>
      </c>
      <c r="I7">
        <v>12.305305443370727</v>
      </c>
    </row>
    <row r="8" spans="1:9" x14ac:dyDescent="0.25">
      <c r="A8">
        <v>2022</v>
      </c>
      <c r="B8">
        <v>1</v>
      </c>
      <c r="C8">
        <v>1</v>
      </c>
      <c r="D8">
        <v>2.9440868027428506E-2</v>
      </c>
    </row>
    <row r="9" spans="1:9" x14ac:dyDescent="0.25">
      <c r="A9">
        <v>2022</v>
      </c>
      <c r="B9">
        <v>1</v>
      </c>
      <c r="C9">
        <v>3</v>
      </c>
      <c r="D9">
        <v>50.228578025067513</v>
      </c>
    </row>
    <row r="10" spans="1:9" x14ac:dyDescent="0.25">
      <c r="A10">
        <v>2022</v>
      </c>
      <c r="B10">
        <v>1</v>
      </c>
      <c r="C10">
        <v>2</v>
      </c>
      <c r="D10">
        <v>63.51302110690505</v>
      </c>
    </row>
    <row r="11" spans="1:9" x14ac:dyDescent="0.25">
      <c r="A11">
        <v>2022</v>
      </c>
      <c r="B11">
        <v>1</v>
      </c>
      <c r="C11">
        <v>4</v>
      </c>
      <c r="D11">
        <v>347.96965455662928</v>
      </c>
    </row>
    <row r="12" spans="1:9" x14ac:dyDescent="0.25">
      <c r="A12">
        <v>2022</v>
      </c>
      <c r="B12">
        <v>1</v>
      </c>
      <c r="C12">
        <v>5</v>
      </c>
      <c r="D12">
        <v>12.305305443370727</v>
      </c>
    </row>
    <row r="13" spans="1:9" x14ac:dyDescent="0.25">
      <c r="E13">
        <v>2.9189589138799609E-2</v>
      </c>
      <c r="F13">
        <v>49.799875269028178</v>
      </c>
      <c r="G13">
        <v>62.970935141833017</v>
      </c>
      <c r="H13">
        <v>344.99972078999878</v>
      </c>
      <c r="I13">
        <v>12.200279210001227</v>
      </c>
    </row>
    <row r="14" spans="1:9" x14ac:dyDescent="0.25">
      <c r="A14">
        <v>2023</v>
      </c>
      <c r="B14">
        <v>1</v>
      </c>
      <c r="C14">
        <v>1</v>
      </c>
      <c r="D14">
        <v>2.9189589138799609E-2</v>
      </c>
    </row>
    <row r="15" spans="1:9" x14ac:dyDescent="0.25">
      <c r="A15">
        <v>2023</v>
      </c>
      <c r="B15">
        <v>1</v>
      </c>
      <c r="C15">
        <v>3</v>
      </c>
      <c r="D15">
        <v>49.799875269028178</v>
      </c>
    </row>
    <row r="16" spans="1:9" x14ac:dyDescent="0.25">
      <c r="A16">
        <v>2023</v>
      </c>
      <c r="B16">
        <v>1</v>
      </c>
      <c r="C16">
        <v>2</v>
      </c>
      <c r="D16">
        <v>62.970935141833017</v>
      </c>
    </row>
    <row r="17" spans="1:9" x14ac:dyDescent="0.25">
      <c r="A17">
        <v>2023</v>
      </c>
      <c r="B17">
        <v>1</v>
      </c>
      <c r="C17">
        <v>4</v>
      </c>
      <c r="D17">
        <v>344.99972078999878</v>
      </c>
    </row>
    <row r="18" spans="1:9" x14ac:dyDescent="0.25">
      <c r="A18">
        <v>2023</v>
      </c>
      <c r="B18">
        <v>1</v>
      </c>
      <c r="C18">
        <v>5</v>
      </c>
      <c r="D18">
        <v>12.200279210001227</v>
      </c>
    </row>
    <row r="19" spans="1:9" x14ac:dyDescent="0.25">
      <c r="E19">
        <v>2.8914523840298027E-2</v>
      </c>
      <c r="F19">
        <v>49.330590912503659</v>
      </c>
      <c r="G19">
        <v>62.377534563656042</v>
      </c>
      <c r="H19">
        <v>341.74864895302244</v>
      </c>
      <c r="I19">
        <v>12.085311046977621</v>
      </c>
    </row>
    <row r="20" spans="1:9" x14ac:dyDescent="0.25">
      <c r="A20">
        <v>2024</v>
      </c>
      <c r="B20">
        <v>1</v>
      </c>
      <c r="C20">
        <v>1</v>
      </c>
      <c r="D20">
        <v>2.8914523840298027E-2</v>
      </c>
    </row>
    <row r="21" spans="1:9" x14ac:dyDescent="0.25">
      <c r="A21">
        <v>2024</v>
      </c>
      <c r="B21">
        <v>1</v>
      </c>
      <c r="C21">
        <v>3</v>
      </c>
      <c r="D21">
        <v>49.330590912503659</v>
      </c>
    </row>
    <row r="22" spans="1:9" x14ac:dyDescent="0.25">
      <c r="A22">
        <v>2024</v>
      </c>
      <c r="B22">
        <v>1</v>
      </c>
      <c r="C22">
        <v>2</v>
      </c>
      <c r="D22">
        <v>62.377534563656042</v>
      </c>
    </row>
    <row r="23" spans="1:9" x14ac:dyDescent="0.25">
      <c r="A23">
        <v>2024</v>
      </c>
      <c r="B23">
        <v>1</v>
      </c>
      <c r="C23">
        <v>4</v>
      </c>
      <c r="D23">
        <v>341.74864895302244</v>
      </c>
    </row>
    <row r="24" spans="1:9" x14ac:dyDescent="0.25">
      <c r="A24">
        <v>2024</v>
      </c>
      <c r="B24">
        <v>1</v>
      </c>
      <c r="C24">
        <v>5</v>
      </c>
      <c r="D24">
        <v>12.085311046977621</v>
      </c>
    </row>
    <row r="25" spans="1:9" x14ac:dyDescent="0.25">
      <c r="E25">
        <v>2.8649209106678977E-2</v>
      </c>
      <c r="F25">
        <v>48.877941833462614</v>
      </c>
      <c r="G25">
        <v>61.805168957430695</v>
      </c>
      <c r="H25">
        <v>338.61282170362904</v>
      </c>
      <c r="I25">
        <v>11.97441829637097</v>
      </c>
    </row>
    <row r="26" spans="1:9" x14ac:dyDescent="0.25">
      <c r="A26">
        <v>2025</v>
      </c>
      <c r="B26">
        <v>1</v>
      </c>
      <c r="C26">
        <v>1</v>
      </c>
      <c r="D26">
        <v>2.8649209106678977E-2</v>
      </c>
    </row>
    <row r="27" spans="1:9" x14ac:dyDescent="0.25">
      <c r="A27">
        <v>2025</v>
      </c>
      <c r="B27">
        <v>1</v>
      </c>
      <c r="C27">
        <v>3</v>
      </c>
      <c r="D27">
        <v>48.877941833462614</v>
      </c>
    </row>
    <row r="28" spans="1:9" x14ac:dyDescent="0.25">
      <c r="A28">
        <v>2025</v>
      </c>
      <c r="B28">
        <v>1</v>
      </c>
      <c r="C28">
        <v>2</v>
      </c>
      <c r="D28">
        <v>61.805168957430695</v>
      </c>
    </row>
    <row r="29" spans="1:9" x14ac:dyDescent="0.25">
      <c r="A29">
        <v>2025</v>
      </c>
      <c r="B29">
        <v>1</v>
      </c>
      <c r="C29">
        <v>4</v>
      </c>
      <c r="D29">
        <v>338.61282170362904</v>
      </c>
    </row>
    <row r="30" spans="1:9" x14ac:dyDescent="0.25">
      <c r="A30">
        <v>2025</v>
      </c>
      <c r="B30">
        <v>1</v>
      </c>
      <c r="C30">
        <v>5</v>
      </c>
      <c r="D30">
        <v>11.97441829637097</v>
      </c>
    </row>
    <row r="31" spans="1:9" x14ac:dyDescent="0.25">
      <c r="E31">
        <v>2.8426312435574398E-2</v>
      </c>
      <c r="F31">
        <v>48.497661509333803</v>
      </c>
      <c r="G31">
        <v>61.324312178230613</v>
      </c>
      <c r="H31">
        <v>335.97834511231986</v>
      </c>
      <c r="I31">
        <v>11.88125488768013</v>
      </c>
    </row>
    <row r="32" spans="1:9" x14ac:dyDescent="0.25">
      <c r="A32">
        <v>2026</v>
      </c>
      <c r="B32">
        <v>1</v>
      </c>
      <c r="C32">
        <v>1</v>
      </c>
      <c r="D32">
        <v>2.8426312435574398E-2</v>
      </c>
    </row>
    <row r="33" spans="1:9" x14ac:dyDescent="0.25">
      <c r="A33">
        <v>2026</v>
      </c>
      <c r="B33">
        <v>1</v>
      </c>
      <c r="C33">
        <v>3</v>
      </c>
      <c r="D33">
        <v>48.497661509333803</v>
      </c>
    </row>
    <row r="34" spans="1:9" x14ac:dyDescent="0.25">
      <c r="A34">
        <v>2026</v>
      </c>
      <c r="B34">
        <v>1</v>
      </c>
      <c r="C34">
        <v>2</v>
      </c>
      <c r="D34">
        <v>61.324312178230613</v>
      </c>
    </row>
    <row r="35" spans="1:9" x14ac:dyDescent="0.25">
      <c r="A35">
        <v>2026</v>
      </c>
      <c r="B35">
        <v>1</v>
      </c>
      <c r="C35">
        <v>4</v>
      </c>
      <c r="D35">
        <v>335.97834511231986</v>
      </c>
    </row>
    <row r="36" spans="1:9" x14ac:dyDescent="0.25">
      <c r="A36">
        <v>2026</v>
      </c>
      <c r="B36">
        <v>1</v>
      </c>
      <c r="C36">
        <v>5</v>
      </c>
      <c r="D36">
        <v>11.88125488768013</v>
      </c>
    </row>
    <row r="37" spans="1:9" x14ac:dyDescent="0.25">
      <c r="E37">
        <v>2.8171990377014008E-2</v>
      </c>
      <c r="F37">
        <v>48.063766851404715</v>
      </c>
      <c r="G37">
        <v>60.775661158218263</v>
      </c>
      <c r="H37">
        <v>332.97244328969214</v>
      </c>
      <c r="I37">
        <v>11.774956710307887</v>
      </c>
    </row>
    <row r="38" spans="1:9" x14ac:dyDescent="0.25">
      <c r="A38">
        <v>2027</v>
      </c>
      <c r="B38">
        <v>1</v>
      </c>
      <c r="C38">
        <v>1</v>
      </c>
      <c r="D38">
        <v>2.8171990377014008E-2</v>
      </c>
    </row>
    <row r="39" spans="1:9" x14ac:dyDescent="0.25">
      <c r="A39">
        <v>2027</v>
      </c>
      <c r="B39">
        <v>1</v>
      </c>
      <c r="C39">
        <v>3</v>
      </c>
      <c r="D39">
        <v>48.063766851404715</v>
      </c>
    </row>
    <row r="40" spans="1:9" x14ac:dyDescent="0.25">
      <c r="A40">
        <v>2027</v>
      </c>
      <c r="B40">
        <v>1</v>
      </c>
      <c r="C40">
        <v>2</v>
      </c>
      <c r="D40">
        <v>60.775661158218263</v>
      </c>
    </row>
    <row r="41" spans="1:9" x14ac:dyDescent="0.25">
      <c r="A41">
        <v>2027</v>
      </c>
      <c r="B41">
        <v>1</v>
      </c>
      <c r="C41">
        <v>4</v>
      </c>
      <c r="D41">
        <v>332.97244328969214</v>
      </c>
    </row>
    <row r="42" spans="1:9" x14ac:dyDescent="0.25">
      <c r="A42">
        <v>2027</v>
      </c>
      <c r="B42">
        <v>1</v>
      </c>
      <c r="C42">
        <v>5</v>
      </c>
      <c r="D42">
        <v>11.774956710307887</v>
      </c>
    </row>
    <row r="44" spans="1:9" x14ac:dyDescent="0.25">
      <c r="E44">
        <v>2.7959837958932861E-2</v>
      </c>
      <c r="F44">
        <v>47.701817119662167</v>
      </c>
      <c r="G44">
        <v>60.317983042378899</v>
      </c>
      <c r="H44">
        <v>330.46495595731204</v>
      </c>
      <c r="I44">
        <v>11.686284042687962</v>
      </c>
    </row>
    <row r="45" spans="1:9" x14ac:dyDescent="0.25">
      <c r="A45">
        <v>2028</v>
      </c>
      <c r="B45">
        <v>1</v>
      </c>
      <c r="C45">
        <v>1</v>
      </c>
      <c r="D45">
        <v>2.7959837958932861E-2</v>
      </c>
    </row>
    <row r="46" spans="1:9" x14ac:dyDescent="0.25">
      <c r="A46">
        <v>2028</v>
      </c>
      <c r="B46">
        <v>1</v>
      </c>
      <c r="C46">
        <v>3</v>
      </c>
      <c r="D46">
        <v>47.701817119662167</v>
      </c>
    </row>
    <row r="47" spans="1:9" x14ac:dyDescent="0.25">
      <c r="A47">
        <v>2028</v>
      </c>
      <c r="B47">
        <v>1</v>
      </c>
      <c r="C47">
        <v>2</v>
      </c>
      <c r="D47">
        <v>60.317983042378899</v>
      </c>
    </row>
    <row r="48" spans="1:9" x14ac:dyDescent="0.25">
      <c r="A48">
        <v>2028</v>
      </c>
      <c r="B48">
        <v>1</v>
      </c>
      <c r="C48">
        <v>4</v>
      </c>
      <c r="D48">
        <v>330.46495595731204</v>
      </c>
    </row>
    <row r="49" spans="1:9" x14ac:dyDescent="0.25">
      <c r="A49">
        <v>2028</v>
      </c>
      <c r="B49">
        <v>1</v>
      </c>
      <c r="C49">
        <v>5</v>
      </c>
      <c r="D49">
        <v>11.686284042687962</v>
      </c>
    </row>
    <row r="51" spans="1:9" x14ac:dyDescent="0.25">
      <c r="E51">
        <v>2.7716570680939929E-2</v>
      </c>
      <c r="F51">
        <v>47.286782840026454</v>
      </c>
      <c r="G51">
        <v>59.793180589292596</v>
      </c>
      <c r="H51">
        <v>327.589713603409</v>
      </c>
      <c r="I51">
        <v>11.584606396590994</v>
      </c>
    </row>
    <row r="52" spans="1:9" x14ac:dyDescent="0.25">
      <c r="A52">
        <v>2029</v>
      </c>
      <c r="B52">
        <v>1</v>
      </c>
      <c r="C52">
        <v>1</v>
      </c>
      <c r="D52">
        <v>2.7716570680939929E-2</v>
      </c>
    </row>
    <row r="53" spans="1:9" x14ac:dyDescent="0.25">
      <c r="A53">
        <v>2029</v>
      </c>
      <c r="B53">
        <v>1</v>
      </c>
      <c r="C53">
        <v>3</v>
      </c>
      <c r="D53">
        <v>47.286782840026454</v>
      </c>
    </row>
    <row r="54" spans="1:9" x14ac:dyDescent="0.25">
      <c r="A54">
        <v>2029</v>
      </c>
      <c r="B54">
        <v>1</v>
      </c>
      <c r="C54">
        <v>2</v>
      </c>
      <c r="D54">
        <v>59.793180589292596</v>
      </c>
    </row>
    <row r="55" spans="1:9" x14ac:dyDescent="0.25">
      <c r="A55">
        <v>2029</v>
      </c>
      <c r="B55">
        <v>1</v>
      </c>
      <c r="C55">
        <v>4</v>
      </c>
      <c r="D55">
        <v>327.589713603409</v>
      </c>
    </row>
    <row r="56" spans="1:9" x14ac:dyDescent="0.25">
      <c r="A56">
        <v>2029</v>
      </c>
      <c r="B56">
        <v>1</v>
      </c>
      <c r="C56">
        <v>5</v>
      </c>
      <c r="D56">
        <v>11.584606396590994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1" workbookViewId="0">
      <selection activeCell="A38" sqref="A38:D40"/>
    </sheetView>
  </sheetViews>
  <sheetFormatPr defaultRowHeight="13.2" x14ac:dyDescent="0.25"/>
  <sheetData>
    <row r="1" spans="1:7" x14ac:dyDescent="0.25">
      <c r="E1" s="7">
        <v>0.39361722524788595</v>
      </c>
      <c r="F1" s="7">
        <v>0.7870261637361835</v>
      </c>
      <c r="G1" s="7">
        <v>291.38635661101597</v>
      </c>
    </row>
    <row r="3" spans="1:7" x14ac:dyDescent="0.25">
      <c r="A3">
        <v>2021</v>
      </c>
      <c r="B3">
        <v>1</v>
      </c>
      <c r="C3">
        <v>1</v>
      </c>
      <c r="D3" s="7">
        <v>0.39361722524788595</v>
      </c>
    </row>
    <row r="4" spans="1:7" x14ac:dyDescent="0.25">
      <c r="A4">
        <v>2021</v>
      </c>
      <c r="B4">
        <v>1</v>
      </c>
      <c r="C4">
        <v>2</v>
      </c>
      <c r="D4" s="7">
        <v>0.7870261637361835</v>
      </c>
    </row>
    <row r="5" spans="1:7" x14ac:dyDescent="0.25">
      <c r="A5">
        <v>2021</v>
      </c>
      <c r="B5">
        <v>1</v>
      </c>
      <c r="C5">
        <v>3</v>
      </c>
      <c r="D5" s="7">
        <v>291.38635661101597</v>
      </c>
    </row>
    <row r="7" spans="1:7" x14ac:dyDescent="0.25">
      <c r="E7">
        <v>0.39166371644115133</v>
      </c>
      <c r="F7">
        <v>0.78312017984276794</v>
      </c>
      <c r="G7">
        <v>289.94021610371612</v>
      </c>
    </row>
    <row r="8" spans="1:7" x14ac:dyDescent="0.25">
      <c r="A8">
        <v>2022</v>
      </c>
      <c r="B8">
        <v>1</v>
      </c>
      <c r="C8">
        <v>1</v>
      </c>
      <c r="D8">
        <v>0.39166371644115133</v>
      </c>
    </row>
    <row r="9" spans="1:7" x14ac:dyDescent="0.25">
      <c r="A9">
        <v>2022</v>
      </c>
      <c r="B9">
        <v>1</v>
      </c>
      <c r="C9">
        <v>2</v>
      </c>
      <c r="D9">
        <v>0.78312017984276794</v>
      </c>
    </row>
    <row r="10" spans="1:7" x14ac:dyDescent="0.25">
      <c r="A10">
        <v>2022</v>
      </c>
      <c r="B10">
        <v>1</v>
      </c>
      <c r="C10">
        <v>3</v>
      </c>
      <c r="D10">
        <v>289.94021610371612</v>
      </c>
    </row>
    <row r="12" spans="1:7" x14ac:dyDescent="0.25">
      <c r="E12">
        <v>0.39004790096120068</v>
      </c>
      <c r="F12">
        <v>0.77988940390888895</v>
      </c>
      <c r="G12">
        <v>288.74406269512991</v>
      </c>
    </row>
    <row r="13" spans="1:7" x14ac:dyDescent="0.25">
      <c r="A13">
        <v>2023</v>
      </c>
      <c r="B13">
        <v>1</v>
      </c>
      <c r="C13">
        <v>1</v>
      </c>
      <c r="D13">
        <v>0.39004790096120068</v>
      </c>
    </row>
    <row r="14" spans="1:7" x14ac:dyDescent="0.25">
      <c r="A14">
        <v>2023</v>
      </c>
      <c r="B14">
        <v>1</v>
      </c>
      <c r="C14">
        <v>2</v>
      </c>
      <c r="D14">
        <v>0.77988940390888895</v>
      </c>
    </row>
    <row r="15" spans="1:7" x14ac:dyDescent="0.25">
      <c r="A15">
        <v>2023</v>
      </c>
      <c r="B15">
        <v>1</v>
      </c>
      <c r="C15">
        <v>3</v>
      </c>
      <c r="D15">
        <v>288.74406269512991</v>
      </c>
    </row>
    <row r="17" spans="1:8" x14ac:dyDescent="0.25">
      <c r="A17">
        <v>2024</v>
      </c>
      <c r="B17">
        <v>1</v>
      </c>
      <c r="C17">
        <v>1</v>
      </c>
      <c r="D17">
        <v>0.38829216474027184</v>
      </c>
      <c r="E17">
        <v>0.38829216474027184</v>
      </c>
      <c r="F17">
        <v>0.77637886053360827</v>
      </c>
      <c r="G17">
        <v>287.44432897472609</v>
      </c>
    </row>
    <row r="18" spans="1:8" x14ac:dyDescent="0.25">
      <c r="A18">
        <v>2024</v>
      </c>
      <c r="B18">
        <v>1</v>
      </c>
      <c r="C18">
        <v>2</v>
      </c>
      <c r="D18">
        <v>0.77637886053360827</v>
      </c>
    </row>
    <row r="19" spans="1:8" x14ac:dyDescent="0.25">
      <c r="A19">
        <v>2024</v>
      </c>
      <c r="B19">
        <v>1</v>
      </c>
      <c r="C19">
        <v>3</v>
      </c>
      <c r="D19">
        <v>287.44432897472609</v>
      </c>
    </row>
    <row r="21" spans="1:8" x14ac:dyDescent="0.25">
      <c r="A21">
        <v>2025</v>
      </c>
      <c r="B21">
        <v>1</v>
      </c>
      <c r="C21">
        <v>1</v>
      </c>
      <c r="D21">
        <v>0.38722392369857261</v>
      </c>
      <c r="E21">
        <v>0.38722392369857261</v>
      </c>
      <c r="F21">
        <v>0.77424294372136859</v>
      </c>
      <c r="G21">
        <v>286.65353313258009</v>
      </c>
    </row>
    <row r="22" spans="1:8" x14ac:dyDescent="0.25">
      <c r="A22">
        <v>2025</v>
      </c>
      <c r="B22">
        <v>1</v>
      </c>
      <c r="C22">
        <v>2</v>
      </c>
      <c r="D22">
        <v>0.77424294372136859</v>
      </c>
    </row>
    <row r="23" spans="1:8" x14ac:dyDescent="0.25">
      <c r="A23">
        <v>2025</v>
      </c>
      <c r="B23">
        <v>1</v>
      </c>
      <c r="C23">
        <v>3</v>
      </c>
      <c r="D23">
        <v>286.65353313258009</v>
      </c>
    </row>
    <row r="25" spans="1:8" x14ac:dyDescent="0.25">
      <c r="A25">
        <v>2026</v>
      </c>
      <c r="B25">
        <v>1</v>
      </c>
      <c r="C25">
        <v>1</v>
      </c>
      <c r="D25">
        <v>0.3863225112326551</v>
      </c>
      <c r="E25">
        <v>0.3863225112326551</v>
      </c>
      <c r="F25">
        <v>0.77244059578156932</v>
      </c>
      <c r="G25">
        <v>285.9862368929858</v>
      </c>
    </row>
    <row r="26" spans="1:8" x14ac:dyDescent="0.25">
      <c r="A26">
        <v>2026</v>
      </c>
      <c r="B26">
        <v>1</v>
      </c>
      <c r="C26">
        <v>2</v>
      </c>
      <c r="D26">
        <v>0.77244059578156932</v>
      </c>
    </row>
    <row r="27" spans="1:8" x14ac:dyDescent="0.25">
      <c r="A27">
        <v>2026</v>
      </c>
      <c r="B27">
        <v>1</v>
      </c>
      <c r="C27">
        <v>3</v>
      </c>
      <c r="D27">
        <v>285.9862368929858</v>
      </c>
    </row>
    <row r="29" spans="1:8" x14ac:dyDescent="0.25">
      <c r="A29">
        <v>2027</v>
      </c>
      <c r="B29">
        <v>1</v>
      </c>
      <c r="C29">
        <v>1</v>
      </c>
      <c r="D29" s="7">
        <v>0.38551796697203028</v>
      </c>
      <c r="E29" s="7">
        <v>0.38551796697203028</v>
      </c>
      <c r="F29" s="7">
        <v>0.77083193299350983</v>
      </c>
      <c r="G29" s="7">
        <v>285.39065010003452</v>
      </c>
    </row>
    <row r="30" spans="1:8" x14ac:dyDescent="0.25">
      <c r="A30">
        <v>2027</v>
      </c>
      <c r="B30">
        <v>1</v>
      </c>
      <c r="C30">
        <v>2</v>
      </c>
      <c r="D30" s="7">
        <v>0.77083193299350983</v>
      </c>
    </row>
    <row r="31" spans="1:8" x14ac:dyDescent="0.25">
      <c r="A31">
        <v>2027</v>
      </c>
      <c r="B31">
        <v>1</v>
      </c>
      <c r="C31">
        <v>3</v>
      </c>
      <c r="D31" s="7">
        <v>285.39065010003452</v>
      </c>
    </row>
    <row r="32" spans="1:8" x14ac:dyDescent="0.25">
      <c r="E32">
        <v>285.64999999999998</v>
      </c>
      <c r="F32">
        <v>0.38431115058109294</v>
      </c>
      <c r="G32">
        <v>0.76841893881142032</v>
      </c>
      <c r="H32">
        <v>284.49726991060749</v>
      </c>
    </row>
    <row r="33" spans="1:7" x14ac:dyDescent="0.25">
      <c r="D33">
        <v>285.64999999999998</v>
      </c>
    </row>
    <row r="34" spans="1:7" x14ac:dyDescent="0.25">
      <c r="A34">
        <v>2028</v>
      </c>
      <c r="B34">
        <v>1</v>
      </c>
      <c r="C34">
        <v>1</v>
      </c>
      <c r="D34">
        <v>0.38431115058109294</v>
      </c>
    </row>
    <row r="35" spans="1:7" x14ac:dyDescent="0.25">
      <c r="A35">
        <v>2028</v>
      </c>
      <c r="B35">
        <v>1</v>
      </c>
      <c r="C35">
        <v>2</v>
      </c>
      <c r="D35">
        <v>0.76841893881142032</v>
      </c>
    </row>
    <row r="36" spans="1:7" x14ac:dyDescent="0.25">
      <c r="A36">
        <v>2028</v>
      </c>
      <c r="B36">
        <v>1</v>
      </c>
      <c r="C36">
        <v>3</v>
      </c>
      <c r="D36">
        <v>284.49726991060749</v>
      </c>
    </row>
    <row r="37" spans="1:7" x14ac:dyDescent="0.25">
      <c r="E37">
        <v>0.38354293189745287</v>
      </c>
      <c r="F37">
        <v>0.76688290795526315</v>
      </c>
      <c r="G37">
        <v>283.92857416014732</v>
      </c>
    </row>
    <row r="38" spans="1:7" x14ac:dyDescent="0.25">
      <c r="A38">
        <v>2029</v>
      </c>
      <c r="B38">
        <v>1</v>
      </c>
      <c r="C38">
        <v>1</v>
      </c>
      <c r="D38">
        <v>0.38354293189745287</v>
      </c>
    </row>
    <row r="39" spans="1:7" x14ac:dyDescent="0.25">
      <c r="A39">
        <v>2029</v>
      </c>
      <c r="B39">
        <v>1</v>
      </c>
      <c r="C39">
        <v>2</v>
      </c>
      <c r="D39">
        <v>0.76688290795526315</v>
      </c>
    </row>
    <row r="40" spans="1:7" x14ac:dyDescent="0.25">
      <c r="A40">
        <v>2029</v>
      </c>
      <c r="B40">
        <v>1</v>
      </c>
      <c r="C40">
        <v>3</v>
      </c>
      <c r="D40">
        <v>283.92857416014732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9" sqref="C19:D19"/>
    </sheetView>
  </sheetViews>
  <sheetFormatPr defaultRowHeight="13.2" x14ac:dyDescent="0.25"/>
  <sheetData>
    <row r="1" spans="1:7" x14ac:dyDescent="0.25">
      <c r="A1" t="s">
        <v>39</v>
      </c>
    </row>
    <row r="9" spans="1:7" ht="14.4" x14ac:dyDescent="0.3">
      <c r="B9" s="13">
        <f>SUM(D9:G9)</f>
        <v>547.21427700000004</v>
      </c>
      <c r="C9" s="13">
        <v>4.5249419999999997E-3</v>
      </c>
      <c r="D9" s="13">
        <v>59.13758</v>
      </c>
      <c r="E9" s="13">
        <v>65.806880000000007</v>
      </c>
      <c r="F9" s="12">
        <v>408.569817</v>
      </c>
      <c r="G9" s="12">
        <v>13.7</v>
      </c>
    </row>
    <row r="11" spans="1:7" x14ac:dyDescent="0.25">
      <c r="D11" s="41"/>
    </row>
    <row r="17" spans="3:5" x14ac:dyDescent="0.25">
      <c r="C17" s="12">
        <v>281.53476389999997</v>
      </c>
      <c r="D17" s="12">
        <v>13.7</v>
      </c>
      <c r="E17">
        <f>SUM(C17:D17)</f>
        <v>295.23476389999996</v>
      </c>
    </row>
    <row r="18" spans="3:5" x14ac:dyDescent="0.25">
      <c r="E18">
        <f t="shared" ref="E18:E19" si="0">SUM(C18:D18)</f>
        <v>0</v>
      </c>
    </row>
    <row r="19" spans="3:5" x14ac:dyDescent="0.25">
      <c r="C19">
        <f>C17/E17</f>
        <v>0.95359625059384823</v>
      </c>
      <c r="D19">
        <f>D17/E17</f>
        <v>4.6403749406151829E-2</v>
      </c>
      <c r="E19">
        <f t="shared" si="0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8" workbookViewId="0">
      <selection activeCell="A48" sqref="A48:D51"/>
    </sheetView>
  </sheetViews>
  <sheetFormatPr defaultRowHeight="13.2" x14ac:dyDescent="0.25"/>
  <sheetData>
    <row r="1" spans="1:12" x14ac:dyDescent="0.25">
      <c r="A1">
        <v>2021</v>
      </c>
      <c r="B1">
        <v>1</v>
      </c>
      <c r="C1">
        <v>1</v>
      </c>
      <c r="D1">
        <v>0.15663259402487714</v>
      </c>
      <c r="I1">
        <v>0.15343076902677349</v>
      </c>
      <c r="J1">
        <v>45.882371942459841</v>
      </c>
      <c r="K1">
        <v>72.331092585799937</v>
      </c>
      <c r="L1">
        <v>222.15110470271341</v>
      </c>
    </row>
    <row r="2" spans="1:12" x14ac:dyDescent="0.25">
      <c r="A2">
        <v>2021</v>
      </c>
      <c r="B2">
        <v>1</v>
      </c>
      <c r="C2">
        <v>2</v>
      </c>
      <c r="D2">
        <v>46.839854762819179</v>
      </c>
    </row>
    <row r="3" spans="1:12" x14ac:dyDescent="0.25">
      <c r="A3">
        <v>2021</v>
      </c>
      <c r="B3">
        <v>1</v>
      </c>
      <c r="C3">
        <v>3</v>
      </c>
      <c r="D3">
        <v>73.840512774790525</v>
      </c>
    </row>
    <row r="4" spans="1:12" x14ac:dyDescent="0.25">
      <c r="A4">
        <v>2021</v>
      </c>
      <c r="B4">
        <v>1</v>
      </c>
      <c r="C4">
        <v>4</v>
      </c>
      <c r="D4">
        <v>226.7869998683654</v>
      </c>
    </row>
    <row r="7" spans="1:12" x14ac:dyDescent="0.25">
      <c r="A7">
        <v>2022</v>
      </c>
      <c r="D7">
        <v>0.15343076902677349</v>
      </c>
    </row>
    <row r="8" spans="1:12" x14ac:dyDescent="0.25">
      <c r="A8">
        <v>2022</v>
      </c>
      <c r="D8">
        <v>45.882371942459841</v>
      </c>
    </row>
    <row r="9" spans="1:12" x14ac:dyDescent="0.25">
      <c r="A9">
        <v>2022</v>
      </c>
      <c r="D9">
        <v>72.331092585799937</v>
      </c>
    </row>
    <row r="10" spans="1:12" x14ac:dyDescent="0.25">
      <c r="A10">
        <v>2022</v>
      </c>
      <c r="D10">
        <v>222.15110470271341</v>
      </c>
    </row>
    <row r="13" spans="1:12" x14ac:dyDescent="0.25">
      <c r="A13">
        <v>2023</v>
      </c>
      <c r="D13">
        <v>0.15066961175286708</v>
      </c>
    </row>
    <row r="14" spans="1:12" x14ac:dyDescent="0.25">
      <c r="A14">
        <v>2023</v>
      </c>
      <c r="D14">
        <v>45.056667647052862</v>
      </c>
    </row>
    <row r="15" spans="1:12" x14ac:dyDescent="0.25">
      <c r="A15">
        <v>2023</v>
      </c>
      <c r="D15">
        <v>71.02941415656629</v>
      </c>
    </row>
    <row r="16" spans="1:12" x14ac:dyDescent="0.25">
      <c r="A16">
        <v>2023</v>
      </c>
      <c r="D16">
        <v>218.15324858462793</v>
      </c>
    </row>
    <row r="19" spans="1:9" x14ac:dyDescent="0.25">
      <c r="D19" s="7">
        <v>0.14815942781472533</v>
      </c>
      <c r="E19" s="7">
        <v>44.306015129149422</v>
      </c>
      <c r="F19" s="7">
        <v>69.846050819545965</v>
      </c>
      <c r="G19" s="7">
        <v>214.51877462348989</v>
      </c>
    </row>
    <row r="21" spans="1:9" x14ac:dyDescent="0.25">
      <c r="A21">
        <v>2024</v>
      </c>
      <c r="B21">
        <v>1</v>
      </c>
      <c r="C21">
        <v>1</v>
      </c>
      <c r="D21" s="7">
        <v>0.14815942781472533</v>
      </c>
    </row>
    <row r="22" spans="1:9" x14ac:dyDescent="0.25">
      <c r="A22">
        <v>2024</v>
      </c>
      <c r="B22">
        <v>1</v>
      </c>
      <c r="C22">
        <v>2</v>
      </c>
      <c r="D22" s="7">
        <v>44.306015129149422</v>
      </c>
    </row>
    <row r="23" spans="1:9" x14ac:dyDescent="0.25">
      <c r="A23">
        <v>2024</v>
      </c>
      <c r="B23">
        <v>1</v>
      </c>
      <c r="C23">
        <v>3</v>
      </c>
      <c r="D23" s="7">
        <v>69.846050819545965</v>
      </c>
    </row>
    <row r="24" spans="1:9" x14ac:dyDescent="0.25">
      <c r="A24">
        <v>2024</v>
      </c>
      <c r="B24">
        <v>1</v>
      </c>
      <c r="C24">
        <v>4</v>
      </c>
      <c r="D24" s="7">
        <v>214.51877462348989</v>
      </c>
    </row>
    <row r="26" spans="1:9" x14ac:dyDescent="0.25">
      <c r="A26">
        <v>2025</v>
      </c>
      <c r="B26">
        <v>1</v>
      </c>
      <c r="C26">
        <v>1</v>
      </c>
      <c r="D26">
        <v>0.14617417015336245</v>
      </c>
      <c r="F26">
        <v>0.14617417015336245</v>
      </c>
      <c r="G26">
        <v>43.712338052523585</v>
      </c>
      <c r="H26">
        <v>68.910150826203363</v>
      </c>
      <c r="I26">
        <v>211.64433695111967</v>
      </c>
    </row>
    <row r="27" spans="1:9" x14ac:dyDescent="0.25">
      <c r="A27">
        <v>2025</v>
      </c>
      <c r="B27">
        <v>1</v>
      </c>
      <c r="C27">
        <v>2</v>
      </c>
      <c r="D27">
        <v>43.712338052523585</v>
      </c>
    </row>
    <row r="28" spans="1:9" x14ac:dyDescent="0.25">
      <c r="A28">
        <v>2025</v>
      </c>
      <c r="B28">
        <v>1</v>
      </c>
      <c r="C28">
        <v>3</v>
      </c>
      <c r="D28">
        <v>68.910150826203363</v>
      </c>
    </row>
    <row r="29" spans="1:9" x14ac:dyDescent="0.25">
      <c r="A29">
        <v>2025</v>
      </c>
      <c r="B29">
        <v>1</v>
      </c>
      <c r="C29">
        <v>4</v>
      </c>
      <c r="D29">
        <v>211.64433695111967</v>
      </c>
    </row>
    <row r="31" spans="1:9" x14ac:dyDescent="0.25">
      <c r="A31">
        <v>2026</v>
      </c>
      <c r="B31">
        <v>1</v>
      </c>
      <c r="C31">
        <v>1</v>
      </c>
      <c r="D31">
        <v>0.14446737123796466</v>
      </c>
      <c r="F31">
        <v>0.14446737123796466</v>
      </c>
      <c r="G31">
        <v>43.201932068352292</v>
      </c>
      <c r="H31">
        <v>68.105523233197971</v>
      </c>
      <c r="I31">
        <v>209.17307732721176</v>
      </c>
    </row>
    <row r="32" spans="1:9" x14ac:dyDescent="0.25">
      <c r="A32">
        <v>2026</v>
      </c>
      <c r="B32">
        <v>1</v>
      </c>
      <c r="C32">
        <v>2</v>
      </c>
      <c r="D32">
        <v>43.201932068352292</v>
      </c>
    </row>
    <row r="33" spans="1:9" x14ac:dyDescent="0.25">
      <c r="A33">
        <v>2026</v>
      </c>
      <c r="B33">
        <v>1</v>
      </c>
      <c r="C33">
        <v>3</v>
      </c>
      <c r="D33">
        <v>68.105523233197971</v>
      </c>
    </row>
    <row r="34" spans="1:9" x14ac:dyDescent="0.25">
      <c r="A34">
        <v>2026</v>
      </c>
      <c r="B34">
        <v>1</v>
      </c>
      <c r="C34">
        <v>4</v>
      </c>
      <c r="D34">
        <v>209.17307732721176</v>
      </c>
    </row>
    <row r="36" spans="1:9" x14ac:dyDescent="0.25">
      <c r="A36">
        <v>2027</v>
      </c>
      <c r="B36">
        <v>1</v>
      </c>
      <c r="C36">
        <v>1</v>
      </c>
      <c r="D36">
        <v>0.1429777521211999</v>
      </c>
      <c r="F36">
        <v>0.1429777521211999</v>
      </c>
      <c r="G36">
        <v>42.75647214658084</v>
      </c>
      <c r="H36">
        <v>67.403279615860114</v>
      </c>
      <c r="I36">
        <v>207.01627048543784</v>
      </c>
    </row>
    <row r="37" spans="1:9" x14ac:dyDescent="0.25">
      <c r="A37">
        <v>2027</v>
      </c>
      <c r="B37">
        <v>1</v>
      </c>
      <c r="C37">
        <v>2</v>
      </c>
      <c r="D37">
        <v>42.75647214658084</v>
      </c>
    </row>
    <row r="38" spans="1:9" x14ac:dyDescent="0.25">
      <c r="A38">
        <v>2027</v>
      </c>
      <c r="B38">
        <v>1</v>
      </c>
      <c r="C38">
        <v>3</v>
      </c>
      <c r="D38">
        <v>67.403279615860114</v>
      </c>
    </row>
    <row r="39" spans="1:9" x14ac:dyDescent="0.25">
      <c r="A39">
        <v>2027</v>
      </c>
      <c r="B39">
        <v>1</v>
      </c>
      <c r="C39">
        <v>4</v>
      </c>
      <c r="D39">
        <v>207.01627048543784</v>
      </c>
    </row>
    <row r="41" spans="1:9" x14ac:dyDescent="0.25">
      <c r="E41" s="7">
        <v>0.14149579287285161</v>
      </c>
      <c r="F41" s="7">
        <v>42.313302853566221</v>
      </c>
      <c r="G41" s="7">
        <v>66.704647051605946</v>
      </c>
      <c r="H41" s="7">
        <v>204.87055430195494</v>
      </c>
    </row>
    <row r="42" spans="1:9" x14ac:dyDescent="0.25">
      <c r="A42">
        <v>2028</v>
      </c>
      <c r="B42">
        <v>1</v>
      </c>
      <c r="C42">
        <v>1</v>
      </c>
      <c r="D42" s="7">
        <v>0.14149579287285161</v>
      </c>
    </row>
    <row r="43" spans="1:9" x14ac:dyDescent="0.25">
      <c r="A43">
        <v>2028</v>
      </c>
      <c r="B43">
        <v>1</v>
      </c>
      <c r="C43">
        <v>2</v>
      </c>
      <c r="D43" s="7">
        <v>42.313302853566221</v>
      </c>
    </row>
    <row r="44" spans="1:9" x14ac:dyDescent="0.25">
      <c r="A44">
        <v>2028</v>
      </c>
      <c r="B44">
        <v>1</v>
      </c>
      <c r="C44">
        <v>3</v>
      </c>
      <c r="D44" s="7">
        <v>66.704647051605946</v>
      </c>
    </row>
    <row r="45" spans="1:9" x14ac:dyDescent="0.25">
      <c r="A45">
        <v>2028</v>
      </c>
      <c r="B45">
        <v>1</v>
      </c>
      <c r="C45">
        <v>4</v>
      </c>
      <c r="D45" s="7">
        <v>204.87055430195494</v>
      </c>
    </row>
    <row r="47" spans="1:9" x14ac:dyDescent="0.25">
      <c r="E47">
        <v>0.14031166733175726</v>
      </c>
      <c r="F47">
        <v>41.959198596332293</v>
      </c>
      <c r="G47">
        <v>66.146420727841914</v>
      </c>
      <c r="H47">
        <v>203.156069008494</v>
      </c>
    </row>
    <row r="48" spans="1:9" x14ac:dyDescent="0.25">
      <c r="A48">
        <v>2029</v>
      </c>
      <c r="B48">
        <v>1</v>
      </c>
      <c r="C48">
        <v>1</v>
      </c>
      <c r="D48">
        <v>0.14031166733175726</v>
      </c>
    </row>
    <row r="49" spans="1:4" x14ac:dyDescent="0.25">
      <c r="A49">
        <v>2029</v>
      </c>
      <c r="B49">
        <v>1</v>
      </c>
      <c r="C49">
        <v>2</v>
      </c>
      <c r="D49">
        <v>41.959198596332293</v>
      </c>
    </row>
    <row r="50" spans="1:4" x14ac:dyDescent="0.25">
      <c r="A50">
        <v>2029</v>
      </c>
      <c r="B50">
        <v>1</v>
      </c>
      <c r="C50">
        <v>3</v>
      </c>
      <c r="D50">
        <v>66.146420727841914</v>
      </c>
    </row>
    <row r="51" spans="1:4" x14ac:dyDescent="0.25">
      <c r="A51">
        <v>2029</v>
      </c>
      <c r="B51">
        <v>1</v>
      </c>
      <c r="C51">
        <v>4</v>
      </c>
      <c r="D51">
        <v>203.156069008494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Black </vt:lpstr>
      <vt:lpstr>OR_Catches</vt:lpstr>
      <vt:lpstr>WA_Catches</vt:lpstr>
      <vt:lpstr>Sigma analysis</vt:lpstr>
      <vt:lpstr>CA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Andi.Stephens</dc:creator>
  <cp:lastModifiedBy>Andi.Stephens</cp:lastModifiedBy>
  <dcterms:created xsi:type="dcterms:W3CDTF">2019-04-02T17:56:38Z</dcterms:created>
  <dcterms:modified xsi:type="dcterms:W3CDTF">2019-04-12T16:33:23Z</dcterms:modified>
</cp:coreProperties>
</file>