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dar/Downloads/"/>
    </mc:Choice>
  </mc:AlternateContent>
  <bookViews>
    <workbookView xWindow="-25600" yWindow="0" windowWidth="25600" windowHeight="20480" tabRatio="653"/>
  </bookViews>
  <sheets>
    <sheet name="Budget PNLH 2020 (2)" sheetId="8" r:id="rId1"/>
    <sheet name="Sheet1" sheetId="9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7" i="8" l="1"/>
  <c r="I338" i="8"/>
  <c r="I337" i="8"/>
  <c r="I361" i="8"/>
  <c r="I362" i="8"/>
  <c r="I363" i="8"/>
  <c r="I364" i="8"/>
  <c r="I365" i="8"/>
  <c r="I366" i="8"/>
  <c r="I367" i="8"/>
  <c r="I368" i="8"/>
  <c r="I369" i="8"/>
  <c r="I370" i="8"/>
  <c r="I372" i="8"/>
  <c r="I373" i="8"/>
  <c r="I374" i="8"/>
  <c r="I375" i="8"/>
  <c r="I376" i="8"/>
  <c r="I377" i="8"/>
  <c r="I378" i="8"/>
  <c r="I380" i="8"/>
  <c r="I381" i="8"/>
  <c r="I382" i="8"/>
  <c r="I383" i="8"/>
  <c r="I385" i="8"/>
  <c r="I386" i="8"/>
  <c r="I387" i="8"/>
  <c r="I388" i="8"/>
  <c r="I389" i="8"/>
  <c r="I390" i="8"/>
  <c r="I391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360" i="8"/>
  <c r="I359" i="8"/>
  <c r="N406" i="8"/>
  <c r="I64" i="8"/>
  <c r="N64" i="8"/>
  <c r="I65" i="8"/>
  <c r="N65" i="8"/>
  <c r="I66" i="8"/>
  <c r="N66" i="8"/>
  <c r="I67" i="8"/>
  <c r="N67" i="8"/>
  <c r="I68" i="8"/>
  <c r="N68" i="8"/>
  <c r="I69" i="8"/>
  <c r="N69" i="8"/>
  <c r="N70" i="8"/>
  <c r="N71" i="8"/>
  <c r="I72" i="8"/>
  <c r="N72" i="8"/>
  <c r="I73" i="8"/>
  <c r="N73" i="8"/>
  <c r="I74" i="8"/>
  <c r="N74" i="8"/>
  <c r="I75" i="8"/>
  <c r="N75" i="8"/>
  <c r="I76" i="8"/>
  <c r="N76" i="8"/>
  <c r="N77" i="8"/>
  <c r="N78" i="8"/>
  <c r="I79" i="8"/>
  <c r="N79" i="8"/>
  <c r="I80" i="8"/>
  <c r="N80" i="8"/>
  <c r="I81" i="8"/>
  <c r="N81" i="8"/>
  <c r="I58" i="8"/>
  <c r="N58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D25" i="8"/>
  <c r="I25" i="8"/>
  <c r="I26" i="8"/>
  <c r="I27" i="8"/>
  <c r="H28" i="8"/>
  <c r="I28" i="8"/>
  <c r="H29" i="8"/>
  <c r="I29" i="8"/>
  <c r="H30" i="8"/>
  <c r="I30" i="8"/>
  <c r="H31" i="8"/>
  <c r="I31" i="8"/>
  <c r="D32" i="8"/>
  <c r="I32" i="8"/>
  <c r="I33" i="8"/>
  <c r="H34" i="8"/>
  <c r="I34" i="8"/>
  <c r="H35" i="8"/>
  <c r="I35" i="8"/>
  <c r="H36" i="8"/>
  <c r="I36" i="8"/>
  <c r="H37" i="8"/>
  <c r="I37" i="8"/>
  <c r="D38" i="8"/>
  <c r="I38" i="8"/>
  <c r="I39" i="8"/>
  <c r="I40" i="8"/>
  <c r="H41" i="8"/>
  <c r="I41" i="8"/>
  <c r="H42" i="8"/>
  <c r="I42" i="8"/>
  <c r="I43" i="8"/>
  <c r="H44" i="8"/>
  <c r="I44" i="8"/>
  <c r="D45" i="8"/>
  <c r="I45" i="8"/>
  <c r="I46" i="8"/>
  <c r="H47" i="8"/>
  <c r="I47" i="8"/>
  <c r="H48" i="8"/>
  <c r="I48" i="8"/>
  <c r="H49" i="8"/>
  <c r="I49" i="8"/>
  <c r="H50" i="8"/>
  <c r="I50" i="8"/>
  <c r="D51" i="8"/>
  <c r="I51" i="8"/>
  <c r="H53" i="8"/>
  <c r="I53" i="8"/>
  <c r="D54" i="8"/>
  <c r="I54" i="8"/>
  <c r="I55" i="8"/>
  <c r="I12" i="8"/>
  <c r="L12" i="8"/>
  <c r="L13" i="8"/>
  <c r="I13" i="8"/>
  <c r="K405" i="8"/>
  <c r="K357" i="8"/>
  <c r="K339" i="8"/>
  <c r="K335" i="8"/>
  <c r="K319" i="8"/>
  <c r="I193" i="8"/>
  <c r="K193" i="8"/>
  <c r="I194" i="8"/>
  <c r="K194" i="8"/>
  <c r="I195" i="8"/>
  <c r="K195" i="8"/>
  <c r="I196" i="8"/>
  <c r="K196" i="8"/>
  <c r="I197" i="8"/>
  <c r="K197" i="8"/>
  <c r="I198" i="8"/>
  <c r="K198" i="8"/>
  <c r="I199" i="8"/>
  <c r="K199" i="8"/>
  <c r="I200" i="8"/>
  <c r="K200" i="8"/>
  <c r="I201" i="8"/>
  <c r="K201" i="8"/>
  <c r="I202" i="8"/>
  <c r="K202" i="8"/>
  <c r="I203" i="8"/>
  <c r="K203" i="8"/>
  <c r="I204" i="8"/>
  <c r="K204" i="8"/>
  <c r="I207" i="8"/>
  <c r="K207" i="8"/>
  <c r="I208" i="8"/>
  <c r="K208" i="8"/>
  <c r="I209" i="8"/>
  <c r="K209" i="8"/>
  <c r="I210" i="8"/>
  <c r="K210" i="8"/>
  <c r="I211" i="8"/>
  <c r="K211" i="8"/>
  <c r="I212" i="8"/>
  <c r="K212" i="8"/>
  <c r="I213" i="8"/>
  <c r="K213" i="8"/>
  <c r="I214" i="8"/>
  <c r="K214" i="8"/>
  <c r="I215" i="8"/>
  <c r="K215" i="8"/>
  <c r="I216" i="8"/>
  <c r="K216" i="8"/>
  <c r="I217" i="8"/>
  <c r="K217" i="8"/>
  <c r="I218" i="8"/>
  <c r="K218" i="8"/>
  <c r="I249" i="8"/>
  <c r="K249" i="8"/>
  <c r="I250" i="8"/>
  <c r="K250" i="8"/>
  <c r="I251" i="8"/>
  <c r="K251" i="8"/>
  <c r="I252" i="8"/>
  <c r="K252" i="8"/>
  <c r="I253" i="8"/>
  <c r="K253" i="8"/>
  <c r="I254" i="8"/>
  <c r="K254" i="8"/>
  <c r="I255" i="8"/>
  <c r="K255" i="8"/>
  <c r="I256" i="8"/>
  <c r="K256" i="8"/>
  <c r="I257" i="8"/>
  <c r="K257" i="8"/>
  <c r="I258" i="8"/>
  <c r="K258" i="8"/>
  <c r="I259" i="8"/>
  <c r="K259" i="8"/>
  <c r="I262" i="8"/>
  <c r="K262" i="8"/>
  <c r="I263" i="8"/>
  <c r="K263" i="8"/>
  <c r="I264" i="8"/>
  <c r="K264" i="8"/>
  <c r="I265" i="8"/>
  <c r="K265" i="8"/>
  <c r="I266" i="8"/>
  <c r="K266" i="8"/>
  <c r="I267" i="8"/>
  <c r="K267" i="8"/>
  <c r="I268" i="8"/>
  <c r="K268" i="8"/>
  <c r="I269" i="8"/>
  <c r="K269" i="8"/>
  <c r="I270" i="8"/>
  <c r="K270" i="8"/>
  <c r="I271" i="8"/>
  <c r="K271" i="8"/>
  <c r="I272" i="8"/>
  <c r="K272" i="8"/>
  <c r="I273" i="8"/>
  <c r="K273" i="8"/>
  <c r="I276" i="8"/>
  <c r="K276" i="8"/>
  <c r="I277" i="8"/>
  <c r="K277" i="8"/>
  <c r="I278" i="8"/>
  <c r="K278" i="8"/>
  <c r="I279" i="8"/>
  <c r="K279" i="8"/>
  <c r="I280" i="8"/>
  <c r="K280" i="8"/>
  <c r="I281" i="8"/>
  <c r="K281" i="8"/>
  <c r="I282" i="8"/>
  <c r="K282" i="8"/>
  <c r="I283" i="8"/>
  <c r="K283" i="8"/>
  <c r="I284" i="8"/>
  <c r="K284" i="8"/>
  <c r="I285" i="8"/>
  <c r="K285" i="8"/>
  <c r="I286" i="8"/>
  <c r="K286" i="8"/>
  <c r="I287" i="8"/>
  <c r="K287" i="8"/>
  <c r="I290" i="8"/>
  <c r="K290" i="8"/>
  <c r="I291" i="8"/>
  <c r="K291" i="8"/>
  <c r="I292" i="8"/>
  <c r="K292" i="8"/>
  <c r="I293" i="8"/>
  <c r="K293" i="8"/>
  <c r="I294" i="8"/>
  <c r="K294" i="8"/>
  <c r="I295" i="8"/>
  <c r="K295" i="8"/>
  <c r="K296" i="8"/>
  <c r="K190" i="8"/>
  <c r="K166" i="8"/>
  <c r="K146" i="8"/>
  <c r="K136" i="8"/>
  <c r="I111" i="8"/>
  <c r="K111" i="8"/>
  <c r="I118" i="8"/>
  <c r="K118" i="8"/>
  <c r="I119" i="8"/>
  <c r="K119" i="8"/>
  <c r="I120" i="8"/>
  <c r="K120" i="8"/>
  <c r="I122" i="8"/>
  <c r="K122" i="8"/>
  <c r="I125" i="8"/>
  <c r="K125" i="8"/>
  <c r="K126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K109" i="8"/>
  <c r="I92" i="8"/>
  <c r="K92" i="8"/>
  <c r="I93" i="8"/>
  <c r="K93" i="8"/>
  <c r="I94" i="8"/>
  <c r="K94" i="8"/>
  <c r="K100" i="8"/>
  <c r="K90" i="8"/>
  <c r="K82" i="8"/>
  <c r="K59" i="8"/>
  <c r="K55" i="8"/>
  <c r="K407" i="8"/>
  <c r="J405" i="8"/>
  <c r="J335" i="8"/>
  <c r="J296" i="8"/>
  <c r="J190" i="8"/>
  <c r="J166" i="8"/>
  <c r="J146" i="8"/>
  <c r="J136" i="8"/>
  <c r="J126" i="8"/>
  <c r="J109" i="8"/>
  <c r="J100" i="8"/>
  <c r="J90" i="8"/>
  <c r="J82" i="8"/>
  <c r="J59" i="8"/>
  <c r="J407" i="8"/>
  <c r="I222" i="8"/>
  <c r="N222" i="8"/>
  <c r="I223" i="8"/>
  <c r="N223" i="8"/>
  <c r="I224" i="8"/>
  <c r="N224" i="8"/>
  <c r="I225" i="8"/>
  <c r="N225" i="8"/>
  <c r="I227" i="8"/>
  <c r="N227" i="8"/>
  <c r="I228" i="8"/>
  <c r="N228" i="8"/>
  <c r="I229" i="8"/>
  <c r="N229" i="8"/>
  <c r="I230" i="8"/>
  <c r="N230" i="8"/>
  <c r="I231" i="8"/>
  <c r="N231" i="8"/>
  <c r="I232" i="8"/>
  <c r="N232" i="8"/>
  <c r="I236" i="8"/>
  <c r="N236" i="8"/>
  <c r="I237" i="8"/>
  <c r="N237" i="8"/>
  <c r="I238" i="8"/>
  <c r="N238" i="8"/>
  <c r="I239" i="8"/>
  <c r="N239" i="8"/>
  <c r="I240" i="8"/>
  <c r="N240" i="8"/>
  <c r="I241" i="8"/>
  <c r="N241" i="8"/>
  <c r="I243" i="8"/>
  <c r="N243" i="8"/>
  <c r="I244" i="8"/>
  <c r="N244" i="8"/>
  <c r="I245" i="8"/>
  <c r="N245" i="8"/>
  <c r="I246" i="8"/>
  <c r="N246" i="8"/>
  <c r="I221" i="8"/>
  <c r="N221" i="8"/>
  <c r="I226" i="8"/>
  <c r="N226" i="8"/>
  <c r="I235" i="8"/>
  <c r="N235" i="8"/>
  <c r="I242" i="8"/>
  <c r="N242" i="8"/>
  <c r="I138" i="8"/>
  <c r="L138" i="8"/>
  <c r="L146" i="8"/>
  <c r="I128" i="8"/>
  <c r="L128" i="8"/>
  <c r="L136" i="8"/>
  <c r="I123" i="8"/>
  <c r="L123" i="8"/>
  <c r="L126" i="8"/>
  <c r="L405" i="8"/>
  <c r="L357" i="8"/>
  <c r="L339" i="8"/>
  <c r="I322" i="8"/>
  <c r="L322" i="8"/>
  <c r="I323" i="8"/>
  <c r="L323" i="8"/>
  <c r="I324" i="8"/>
  <c r="L324" i="8"/>
  <c r="I325" i="8"/>
  <c r="L325" i="8"/>
  <c r="I331" i="8"/>
  <c r="L331" i="8"/>
  <c r="I332" i="8"/>
  <c r="L332" i="8"/>
  <c r="L335" i="8"/>
  <c r="L319" i="8"/>
  <c r="L296" i="8"/>
  <c r="L109" i="8"/>
  <c r="L100" i="8"/>
  <c r="L90" i="8"/>
  <c r="L82" i="8"/>
  <c r="L59" i="8"/>
  <c r="L55" i="8"/>
  <c r="L407" i="8"/>
  <c r="M405" i="8"/>
  <c r="M335" i="8"/>
  <c r="M296" i="8"/>
  <c r="M190" i="8"/>
  <c r="M126" i="8"/>
  <c r="M109" i="8"/>
  <c r="M100" i="8"/>
  <c r="M90" i="8"/>
  <c r="M82" i="8"/>
  <c r="M59" i="8"/>
  <c r="M407" i="8"/>
  <c r="I168" i="8"/>
  <c r="N168" i="8"/>
  <c r="I169" i="8"/>
  <c r="N169" i="8"/>
  <c r="I170" i="8"/>
  <c r="N170" i="8"/>
  <c r="I171" i="8"/>
  <c r="N171" i="8"/>
  <c r="I172" i="8"/>
  <c r="N172" i="8"/>
  <c r="I173" i="8"/>
  <c r="N173" i="8"/>
  <c r="I174" i="8"/>
  <c r="N174" i="8"/>
  <c r="I175" i="8"/>
  <c r="N175" i="8"/>
  <c r="I176" i="8"/>
  <c r="N176" i="8"/>
  <c r="I177" i="8"/>
  <c r="N177" i="8"/>
  <c r="I178" i="8"/>
  <c r="N178" i="8"/>
  <c r="I179" i="8"/>
  <c r="N179" i="8"/>
  <c r="I180" i="8"/>
  <c r="N180" i="8"/>
  <c r="I181" i="8"/>
  <c r="N181" i="8"/>
  <c r="I182" i="8"/>
  <c r="N182" i="8"/>
  <c r="I183" i="8"/>
  <c r="N183" i="8"/>
  <c r="I184" i="8"/>
  <c r="N184" i="8"/>
  <c r="I185" i="8"/>
  <c r="N185" i="8"/>
  <c r="I186" i="8"/>
  <c r="N186" i="8"/>
  <c r="I187" i="8"/>
  <c r="N187" i="8"/>
  <c r="I188" i="8"/>
  <c r="N188" i="8"/>
  <c r="I189" i="8"/>
  <c r="N189" i="8"/>
  <c r="N190" i="8"/>
  <c r="I148" i="8"/>
  <c r="N148" i="8"/>
  <c r="I149" i="8"/>
  <c r="N149" i="8"/>
  <c r="I150" i="8"/>
  <c r="N150" i="8"/>
  <c r="I151" i="8"/>
  <c r="N151" i="8"/>
  <c r="I152" i="8"/>
  <c r="N152" i="8"/>
  <c r="I153" i="8"/>
  <c r="N153" i="8"/>
  <c r="I154" i="8"/>
  <c r="N154" i="8"/>
  <c r="I155" i="8"/>
  <c r="N155" i="8"/>
  <c r="I156" i="8"/>
  <c r="N156" i="8"/>
  <c r="I157" i="8"/>
  <c r="N157" i="8"/>
  <c r="I158" i="8"/>
  <c r="N158" i="8"/>
  <c r="I159" i="8"/>
  <c r="N159" i="8"/>
  <c r="I160" i="8"/>
  <c r="N160" i="8"/>
  <c r="I161" i="8"/>
  <c r="N161" i="8"/>
  <c r="I162" i="8"/>
  <c r="N162" i="8"/>
  <c r="I163" i="8"/>
  <c r="N163" i="8"/>
  <c r="I164" i="8"/>
  <c r="N164" i="8"/>
  <c r="I165" i="8"/>
  <c r="N165" i="8"/>
  <c r="N166" i="8"/>
  <c r="I139" i="8"/>
  <c r="N139" i="8"/>
  <c r="I141" i="8"/>
  <c r="N141" i="8"/>
  <c r="I142" i="8"/>
  <c r="N142" i="8"/>
  <c r="I143" i="8"/>
  <c r="N143" i="8"/>
  <c r="I144" i="8"/>
  <c r="N144" i="8"/>
  <c r="I145" i="8"/>
  <c r="N145" i="8"/>
  <c r="N146" i="8"/>
  <c r="I129" i="8"/>
  <c r="N129" i="8"/>
  <c r="I131" i="8"/>
  <c r="N131" i="8"/>
  <c r="I132" i="8"/>
  <c r="N132" i="8"/>
  <c r="I133" i="8"/>
  <c r="N133" i="8"/>
  <c r="I134" i="8"/>
  <c r="N134" i="8"/>
  <c r="I135" i="8"/>
  <c r="N135" i="8"/>
  <c r="N136" i="8"/>
  <c r="I112" i="8"/>
  <c r="N112" i="8"/>
  <c r="I113" i="8"/>
  <c r="N113" i="8"/>
  <c r="I114" i="8"/>
  <c r="N114" i="8"/>
  <c r="I115" i="8"/>
  <c r="N115" i="8"/>
  <c r="I116" i="8"/>
  <c r="N116" i="8"/>
  <c r="I117" i="8"/>
  <c r="N117" i="8"/>
  <c r="I121" i="8"/>
  <c r="N121" i="8"/>
  <c r="I124" i="8"/>
  <c r="N124" i="8"/>
  <c r="N126" i="8"/>
  <c r="I95" i="8"/>
  <c r="N95" i="8"/>
  <c r="I96" i="8"/>
  <c r="N96" i="8"/>
  <c r="I97" i="8"/>
  <c r="N97" i="8"/>
  <c r="I98" i="8"/>
  <c r="N98" i="8"/>
  <c r="I99" i="8"/>
  <c r="N99" i="8"/>
  <c r="N100" i="8"/>
  <c r="I84" i="8"/>
  <c r="N84" i="8"/>
  <c r="I85" i="8"/>
  <c r="N85" i="8"/>
  <c r="I86" i="8"/>
  <c r="N86" i="8"/>
  <c r="I87" i="8"/>
  <c r="N87" i="8"/>
  <c r="I88" i="8"/>
  <c r="N88" i="8"/>
  <c r="I89" i="8"/>
  <c r="N89" i="8"/>
  <c r="N90" i="8"/>
  <c r="I63" i="8"/>
  <c r="N63" i="8"/>
  <c r="N82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I341" i="8"/>
  <c r="N341" i="8"/>
  <c r="I342" i="8"/>
  <c r="N342" i="8"/>
  <c r="I343" i="8"/>
  <c r="N343" i="8"/>
  <c r="I344" i="8"/>
  <c r="N344" i="8"/>
  <c r="I345" i="8"/>
  <c r="N345" i="8"/>
  <c r="I346" i="8"/>
  <c r="N346" i="8"/>
  <c r="I347" i="8"/>
  <c r="N347" i="8"/>
  <c r="I348" i="8"/>
  <c r="N348" i="8"/>
  <c r="I349" i="8"/>
  <c r="N349" i="8"/>
  <c r="I350" i="8"/>
  <c r="N350" i="8"/>
  <c r="I351" i="8"/>
  <c r="N351" i="8"/>
  <c r="I352" i="8"/>
  <c r="N352" i="8"/>
  <c r="I353" i="8"/>
  <c r="N353" i="8"/>
  <c r="I354" i="8"/>
  <c r="N354" i="8"/>
  <c r="I355" i="8"/>
  <c r="N355" i="8"/>
  <c r="I356" i="8"/>
  <c r="N356" i="8"/>
  <c r="N357" i="8"/>
  <c r="N337" i="8"/>
  <c r="N338" i="8"/>
  <c r="N339" i="8"/>
  <c r="I321" i="8"/>
  <c r="N321" i="8"/>
  <c r="I326" i="8"/>
  <c r="N326" i="8"/>
  <c r="I327" i="8"/>
  <c r="N327" i="8"/>
  <c r="I328" i="8"/>
  <c r="N328" i="8"/>
  <c r="I329" i="8"/>
  <c r="N329" i="8"/>
  <c r="I330" i="8"/>
  <c r="N330" i="8"/>
  <c r="I333" i="8"/>
  <c r="N333" i="8"/>
  <c r="I334" i="8"/>
  <c r="N334" i="8"/>
  <c r="N335" i="8"/>
  <c r="I299" i="8"/>
  <c r="N299" i="8"/>
  <c r="I300" i="8"/>
  <c r="N300" i="8"/>
  <c r="I301" i="8"/>
  <c r="N301" i="8"/>
  <c r="I302" i="8"/>
  <c r="N302" i="8"/>
  <c r="I303" i="8"/>
  <c r="N303" i="8"/>
  <c r="I304" i="8"/>
  <c r="N304" i="8"/>
  <c r="I305" i="8"/>
  <c r="N305" i="8"/>
  <c r="I306" i="8"/>
  <c r="N306" i="8"/>
  <c r="I307" i="8"/>
  <c r="N307" i="8"/>
  <c r="I308" i="8"/>
  <c r="N308" i="8"/>
  <c r="I309" i="8"/>
  <c r="N309" i="8"/>
  <c r="I310" i="8"/>
  <c r="N310" i="8"/>
  <c r="I311" i="8"/>
  <c r="N311" i="8"/>
  <c r="I312" i="8"/>
  <c r="N312" i="8"/>
  <c r="I313" i="8"/>
  <c r="N313" i="8"/>
  <c r="I314" i="8"/>
  <c r="N314" i="8"/>
  <c r="I315" i="8"/>
  <c r="N315" i="8"/>
  <c r="I316" i="8"/>
  <c r="N316" i="8"/>
  <c r="I317" i="8"/>
  <c r="N317" i="8"/>
  <c r="I318" i="8"/>
  <c r="N318" i="8"/>
  <c r="N319" i="8"/>
  <c r="N296" i="8"/>
  <c r="N109" i="8"/>
  <c r="I57" i="8"/>
  <c r="N57" i="8"/>
  <c r="N59" i="8"/>
  <c r="N407" i="8"/>
  <c r="I191" i="8"/>
  <c r="I296" i="8"/>
  <c r="I167" i="8"/>
  <c r="I190" i="8"/>
  <c r="I147" i="8"/>
  <c r="I166" i="8"/>
  <c r="I137" i="8"/>
  <c r="I140" i="8"/>
  <c r="I146" i="8"/>
  <c r="I127" i="8"/>
  <c r="I130" i="8"/>
  <c r="I136" i="8"/>
  <c r="I110" i="8"/>
  <c r="I126" i="8"/>
  <c r="I109" i="8"/>
  <c r="I100" i="8"/>
  <c r="I90" i="8"/>
  <c r="I61" i="8"/>
  <c r="I62" i="8"/>
  <c r="I82" i="8"/>
  <c r="I405" i="8"/>
  <c r="I357" i="8"/>
  <c r="I339" i="8"/>
  <c r="I320" i="8"/>
  <c r="I335" i="8"/>
  <c r="I319" i="8"/>
  <c r="I59" i="8"/>
  <c r="D55" i="8"/>
</calcChain>
</file>

<file path=xl/sharedStrings.xml><?xml version="1.0" encoding="utf-8"?>
<sst xmlns="http://schemas.openxmlformats.org/spreadsheetml/2006/main" count="1170" uniqueCount="526">
  <si>
    <t>Budget Code</t>
  </si>
  <si>
    <t>Budget Item</t>
  </si>
  <si>
    <t>Quantity per unit</t>
  </si>
  <si>
    <t>Frekuensi</t>
  </si>
  <si>
    <t>Harga</t>
  </si>
  <si>
    <t>Total Budget</t>
  </si>
  <si>
    <t>hari</t>
  </si>
  <si>
    <t>orang</t>
  </si>
  <si>
    <t>2.1</t>
  </si>
  <si>
    <t>Orang</t>
  </si>
  <si>
    <t>Paket</t>
  </si>
  <si>
    <t xml:space="preserve"> </t>
  </si>
  <si>
    <t>PP</t>
  </si>
  <si>
    <t>Sumatera</t>
  </si>
  <si>
    <t>Kalimatan</t>
  </si>
  <si>
    <t>Sulawesi</t>
  </si>
  <si>
    <t>Banusrama</t>
  </si>
  <si>
    <t>2.2</t>
  </si>
  <si>
    <t>unit</t>
  </si>
  <si>
    <t>Honor Panitia</t>
  </si>
  <si>
    <t>Film maker</t>
  </si>
  <si>
    <t>paket</t>
  </si>
  <si>
    <t>event</t>
  </si>
  <si>
    <t>Kali</t>
  </si>
  <si>
    <t>kali</t>
  </si>
  <si>
    <t>TOTAL</t>
  </si>
  <si>
    <t>Hari</t>
  </si>
  <si>
    <t>group</t>
  </si>
  <si>
    <t>4.1</t>
  </si>
  <si>
    <t>4.2</t>
  </si>
  <si>
    <t>4.3</t>
  </si>
  <si>
    <t>Papua</t>
  </si>
  <si>
    <t>4.4</t>
  </si>
  <si>
    <t>Transport dari dan kebandara</t>
  </si>
  <si>
    <t>4.5</t>
  </si>
  <si>
    <t>Sewa mobil panitia</t>
  </si>
  <si>
    <t>bulan</t>
  </si>
  <si>
    <t>Perlengkapan dan Peralatan</t>
  </si>
  <si>
    <t>Honor</t>
  </si>
  <si>
    <t>TOTAL HONOR</t>
  </si>
  <si>
    <t>TOTAL PERLENGKAPAN dan PERALATAN</t>
  </si>
  <si>
    <t>Administrasi dan Kesekretariatan</t>
  </si>
  <si>
    <t>Penginapan</t>
  </si>
  <si>
    <t>Perlengkapan</t>
  </si>
  <si>
    <t>buah</t>
  </si>
  <si>
    <t>rim</t>
  </si>
  <si>
    <t>lembar</t>
  </si>
  <si>
    <t>meter</t>
  </si>
  <si>
    <t>kotak</t>
  </si>
  <si>
    <t>Unit</t>
  </si>
  <si>
    <t>Stampel PNLH</t>
  </si>
  <si>
    <t>Bulan</t>
  </si>
  <si>
    <t>Sewa Sekretariat PNLH</t>
  </si>
  <si>
    <t>Pulsa panitia</t>
  </si>
  <si>
    <t>Konsumsi Rapat</t>
  </si>
  <si>
    <t>Pertemuan</t>
  </si>
  <si>
    <t>Action Cam</t>
  </si>
  <si>
    <t>Tripot</t>
  </si>
  <si>
    <t>satuan</t>
  </si>
  <si>
    <t xml:space="preserve">Live Streaming </t>
  </si>
  <si>
    <t>Obat -obatan</t>
  </si>
  <si>
    <t>Vitamin</t>
  </si>
  <si>
    <t>Peralatan Medis</t>
  </si>
  <si>
    <t>Thermometer Digital</t>
  </si>
  <si>
    <t>Timbangan Badan</t>
  </si>
  <si>
    <t>Spuit 3cc</t>
  </si>
  <si>
    <t>box</t>
  </si>
  <si>
    <t>Spuit 5cc</t>
  </si>
  <si>
    <t>plastik obat klip</t>
  </si>
  <si>
    <t>bal</t>
  </si>
  <si>
    <t>Kotak P3k</t>
  </si>
  <si>
    <t>set</t>
  </si>
  <si>
    <t>Kotak Obat Besar</t>
  </si>
  <si>
    <t>Kesehatan</t>
  </si>
  <si>
    <t xml:space="preserve">Jawa   </t>
  </si>
  <si>
    <t>pcs</t>
  </si>
  <si>
    <t>tempat</t>
  </si>
  <si>
    <t>sekolah</t>
  </si>
  <si>
    <t>TOTAL ADMINISTRASI, KESEKRETARIATAN dan KESEHATAN</t>
  </si>
  <si>
    <t>Tenda Sarnafil 3x3</t>
  </si>
  <si>
    <t>karpet buana</t>
  </si>
  <si>
    <t>meja persegi (taplak + cover)</t>
  </si>
  <si>
    <t>Kursi (sarung)</t>
  </si>
  <si>
    <t>Umbul2</t>
  </si>
  <si>
    <t>leaflet denah dan profil</t>
  </si>
  <si>
    <t>Roll Banner Info Donasi &amp; Kampanye</t>
  </si>
  <si>
    <t xml:space="preserve">Kotak Donasi </t>
  </si>
  <si>
    <t>FaxSheet + book file</t>
  </si>
  <si>
    <t>Cetak kwitansi donasi</t>
  </si>
  <si>
    <t>Tripot bingkai foto</t>
  </si>
  <si>
    <t>Cetak PIN</t>
  </si>
  <si>
    <t>Cetak proposal Tawaran kerjasama ke sekolah</t>
  </si>
  <si>
    <t>Cetak Sertifikat penghargaan untuk sekolah</t>
  </si>
  <si>
    <t>Band Lokal</t>
  </si>
  <si>
    <t>Musik Etnik</t>
  </si>
  <si>
    <t>Teatrikal Lingkungan</t>
  </si>
  <si>
    <t>Lawak (Standup Comedy)</t>
  </si>
  <si>
    <t>Honor Pembawa Acara (MC)</t>
  </si>
  <si>
    <t>grup</t>
  </si>
  <si>
    <t>0rang</t>
  </si>
  <si>
    <t>TOTAL SEMINAR dan WORKSHOP</t>
  </si>
  <si>
    <t>TOTAL PANGGUNG SENI dan BUDAYA</t>
  </si>
  <si>
    <t>baju peserta</t>
  </si>
  <si>
    <t>bendara walhi</t>
  </si>
  <si>
    <t>paku</t>
  </si>
  <si>
    <t>kg</t>
  </si>
  <si>
    <t>tali</t>
  </si>
  <si>
    <t>kayu baleho</t>
  </si>
  <si>
    <t>batang</t>
  </si>
  <si>
    <t>gunting</t>
  </si>
  <si>
    <t>palu</t>
  </si>
  <si>
    <t>Kotak sampah</t>
  </si>
  <si>
    <t>handytalky</t>
  </si>
  <si>
    <t>1.1</t>
  </si>
  <si>
    <t>1.3</t>
  </si>
  <si>
    <t>3.1</t>
  </si>
  <si>
    <t>3.2</t>
  </si>
  <si>
    <t>3.3</t>
  </si>
  <si>
    <t>org</t>
  </si>
  <si>
    <t>4.6</t>
  </si>
  <si>
    <t>0rg</t>
  </si>
  <si>
    <t>Instalasi Listrik (Lampu, kabel, tim tehnis listrik dll)</t>
  </si>
  <si>
    <t>Instalasi Pameran foto</t>
  </si>
  <si>
    <t>Peralatan (tali, dll)</t>
  </si>
  <si>
    <t>Instalasi Informasi PNLH</t>
  </si>
  <si>
    <t>Iksan skuter</t>
  </si>
  <si>
    <t>pp</t>
  </si>
  <si>
    <t xml:space="preserve">Konsumsi </t>
  </si>
  <si>
    <t>7.5</t>
  </si>
  <si>
    <t>7.2</t>
  </si>
  <si>
    <t>7.3</t>
  </si>
  <si>
    <t>7.4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</si>
  <si>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</si>
  <si>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</si>
  <si>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</si>
  <si>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</si>
  <si>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</si>
  <si>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</si>
  <si>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</si>
  <si>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</si>
  <si>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</si>
  <si>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</si>
  <si>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</si>
  <si>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</si>
  <si>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7.20</t>
  </si>
  <si>
    <t>8.1</t>
  </si>
  <si>
    <t>8.2</t>
  </si>
  <si>
    <t>8.3</t>
  </si>
  <si>
    <t>8.4</t>
  </si>
  <si>
    <t>8.6</t>
  </si>
  <si>
    <t>8.7</t>
  </si>
  <si>
    <t>8.8</t>
  </si>
  <si>
    <t>8.9</t>
  </si>
  <si>
    <t>8.10</t>
  </si>
  <si>
    <t>8.11</t>
  </si>
  <si>
    <t>8.12</t>
  </si>
  <si>
    <t>8.14</t>
  </si>
  <si>
    <t>8.13</t>
  </si>
  <si>
    <t>8.15</t>
  </si>
  <si>
    <t>8.16</t>
  </si>
  <si>
    <t>8.17</t>
  </si>
  <si>
    <t>6.1</t>
  </si>
  <si>
    <t>6.2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</si>
  <si>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</si>
  <si>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</si>
  <si>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</si>
  <si>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</si>
  <si>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</si>
  <si>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</si>
  <si>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</si>
  <si>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</si>
  <si>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</si>
  <si>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 xml:space="preserve">Perizinan </t>
  </si>
  <si>
    <t xml:space="preserve">Polda Sumsel </t>
  </si>
  <si>
    <t xml:space="preserve">Polresta </t>
  </si>
  <si>
    <t>Dishub Prov</t>
  </si>
  <si>
    <t xml:space="preserve">Dispora Prov </t>
  </si>
  <si>
    <t>roll</t>
  </si>
  <si>
    <t>Komunitas</t>
  </si>
  <si>
    <t>Catatan</t>
  </si>
  <si>
    <t>Transport dan konsumsi TIM  pendamping roadshow sekolah</t>
  </si>
  <si>
    <t xml:space="preserve">Transportasi Lapangan </t>
  </si>
  <si>
    <t>Sewa Perahu</t>
  </si>
  <si>
    <t>Sertifikat</t>
  </si>
  <si>
    <t>Kertas A4</t>
  </si>
  <si>
    <t>Kertas Plano</t>
  </si>
  <si>
    <t>Fasilitator</t>
  </si>
  <si>
    <t>Pemprov</t>
  </si>
  <si>
    <t>Pemerintah Daerah</t>
  </si>
  <si>
    <t>Pemkot</t>
  </si>
  <si>
    <t>bis</t>
  </si>
  <si>
    <t>Transportasi/Mobilisasi</t>
  </si>
  <si>
    <t>Banner 1x3</t>
  </si>
  <si>
    <t>x-banner</t>
  </si>
  <si>
    <t>Penjurian</t>
  </si>
  <si>
    <t>Snack</t>
  </si>
  <si>
    <t>anak</t>
  </si>
  <si>
    <t>Hadiah Pemenang</t>
  </si>
  <si>
    <t>Juara 1</t>
  </si>
  <si>
    <t>Juara 2</t>
  </si>
  <si>
    <t>Juara 3</t>
  </si>
  <si>
    <t>Kebersihan</t>
  </si>
  <si>
    <t>Kotak sampah organik</t>
  </si>
  <si>
    <t>Kotak sampah non-organik</t>
  </si>
  <si>
    <t>Trashbag</t>
  </si>
  <si>
    <t>gelas</t>
  </si>
  <si>
    <t>Tikar lipat</t>
  </si>
  <si>
    <t>Tas Hadiah dan isinya</t>
  </si>
  <si>
    <t>Tim Dekorasi panggung</t>
  </si>
  <si>
    <t>Instalasi , Panggung, Alat musik dan Sound System (complit)**</t>
  </si>
  <si>
    <t>Mural Cerita Lingkungan (Dekorasi)</t>
  </si>
  <si>
    <t>bungkus</t>
  </si>
  <si>
    <t>thrasbag dan pemungut sampah</t>
  </si>
  <si>
    <t>ATK (termasuk materai, pena, pensil, spidol, fotocopy)</t>
  </si>
  <si>
    <t>Notulensi</t>
  </si>
  <si>
    <t>Unforseen</t>
  </si>
  <si>
    <t>WALHI</t>
  </si>
  <si>
    <t>Konsumsi kegiatan</t>
  </si>
  <si>
    <t>Eknas WALHI</t>
  </si>
  <si>
    <t>Transportasi Surabaya - Palembang</t>
  </si>
  <si>
    <t>Pengiring Artis</t>
  </si>
  <si>
    <t>Baleho 4x8</t>
  </si>
  <si>
    <t>Bambu bendera dan pasang</t>
  </si>
  <si>
    <t>Id card peserta dan panitia</t>
  </si>
  <si>
    <t>Modem Wifi Saku 4G</t>
  </si>
  <si>
    <t>Pulsa internet 4G</t>
  </si>
  <si>
    <t>Power bank</t>
  </si>
  <si>
    <t>Operational Mobil Panitia</t>
  </si>
  <si>
    <t xml:space="preserve">Gate </t>
  </si>
  <si>
    <t>Genset</t>
  </si>
  <si>
    <t>Umbul-umbul (@50.000) dan bambu/pasang (@20.000)</t>
  </si>
  <si>
    <t>Sewa mobil pick up (+bensin)</t>
  </si>
  <si>
    <t>Pengadaan printer+tinta</t>
  </si>
  <si>
    <t>Pembuatan Ogoh-ogoh Bumi</t>
  </si>
  <si>
    <t>Rencana Anggaran Biaya</t>
  </si>
  <si>
    <t>Cek List</t>
  </si>
  <si>
    <t>Spanduk 1x4</t>
  </si>
  <si>
    <t>SD memory 8GB</t>
  </si>
  <si>
    <t>Dispenda</t>
  </si>
  <si>
    <t xml:space="preserve">Komunikasi dan Publikasi </t>
  </si>
  <si>
    <t xml:space="preserve">Media Center </t>
  </si>
  <si>
    <t xml:space="preserve">Talkshow di media </t>
  </si>
  <si>
    <t xml:space="preserve">Workshop jurnalistik &amp; LH </t>
  </si>
  <si>
    <t>Airtime TVRI</t>
  </si>
  <si>
    <t>Transportasi narsum</t>
  </si>
  <si>
    <t>Honor narsum</t>
  </si>
  <si>
    <t>Produksi Genderang 5 edisi (cetak @5 edisi @600 exp)</t>
  </si>
  <si>
    <t>Eks</t>
  </si>
  <si>
    <t>Edisi</t>
  </si>
  <si>
    <t>Aceh - Makassar</t>
  </si>
  <si>
    <t>Sumatera Utara - Makassar</t>
  </si>
  <si>
    <t>Riau - Makassar</t>
  </si>
  <si>
    <t>Sumatera Barat - Makassar</t>
  </si>
  <si>
    <t>Jambi - Makassar</t>
  </si>
  <si>
    <t>Bengkulu - Makassar</t>
  </si>
  <si>
    <t>Bangka Belitung - Makassar</t>
  </si>
  <si>
    <t>Lampung - Makassar</t>
  </si>
  <si>
    <t xml:space="preserve">Palembang - Makassar </t>
  </si>
  <si>
    <t>DKI Jakarta - Makassar</t>
  </si>
  <si>
    <t>Jawa Barat - Makassar</t>
  </si>
  <si>
    <t>Jawa Tengah - Makassar</t>
  </si>
  <si>
    <t>DIY Yogyakarta - Makassar</t>
  </si>
  <si>
    <t>Jawa Timur - Makassar</t>
  </si>
  <si>
    <t>Kalimantan Tengah - Makassar</t>
  </si>
  <si>
    <t>Kalimanatan Barat - Makassar</t>
  </si>
  <si>
    <t>Kalimanatan Timur - Makassar</t>
  </si>
  <si>
    <t>Makassar</t>
  </si>
  <si>
    <t>Sulawesi Tengah - Makassar</t>
  </si>
  <si>
    <t>Sulawesi Tenggara - Makassar</t>
  </si>
  <si>
    <t>Sulawesi Utara - Makassar</t>
  </si>
  <si>
    <t>Sulawesi Barat - Makassar</t>
  </si>
  <si>
    <t>Bali - Makassar</t>
  </si>
  <si>
    <t>NTB - Makassar</t>
  </si>
  <si>
    <t>Nusa Tenggara Timur - Makassar</t>
  </si>
  <si>
    <t>Maluku Utara - Makassar</t>
  </si>
  <si>
    <t>Papua - Makassar</t>
  </si>
  <si>
    <t>DILAN (Diskusi Lingkungan)</t>
  </si>
  <si>
    <t>Transport  dan konsumsi Tim GYM</t>
  </si>
  <si>
    <t>Perlengkapan workshop daur ulang sampah (Ecobrick)</t>
  </si>
  <si>
    <t>Transport Narasumber</t>
  </si>
  <si>
    <t>Spanduk Kegiatan 3X1 meter</t>
  </si>
  <si>
    <t>Pemateri</t>
  </si>
  <si>
    <t>Dekorasi karnaval dan spanduk karnaval</t>
  </si>
  <si>
    <t>Kebutuhan</t>
  </si>
  <si>
    <t>Kertas gambar</t>
  </si>
  <si>
    <t>alat gambar</t>
  </si>
  <si>
    <t>Air galon</t>
  </si>
  <si>
    <t>Tari 4 Etnis</t>
  </si>
  <si>
    <t>Jason Ranti</t>
  </si>
  <si>
    <t>Transportasi Jakarta - Makassar</t>
  </si>
  <si>
    <t>Sisir Tanah</t>
  </si>
  <si>
    <t>Fadli Padi</t>
  </si>
  <si>
    <t>Instalasi photo booth</t>
  </si>
  <si>
    <t>Baleho 10 x 5 meter</t>
  </si>
  <si>
    <t>live talk show</t>
  </si>
  <si>
    <t>Wahana Lingkungan Hidup Indonesia (WALHI / Friends of The Earth Indonesia)</t>
  </si>
  <si>
    <t>Cetak Kaos untuk TIM Green Youth Movement</t>
  </si>
  <si>
    <t>Konsumsi kegiatan pembekalan tim Green Youth Movement</t>
  </si>
  <si>
    <t>Cetak foto berbingkai  kondisi LH di Indonesia</t>
  </si>
  <si>
    <t>Makassar, 4-10 Juni 2020</t>
  </si>
  <si>
    <t>TOTAL TRANSPORT PANITIA</t>
  </si>
  <si>
    <t>Seminar dan workshop (6 Juni 2019)</t>
  </si>
  <si>
    <t>Pekan Nasional Lingkungan Hidup 2020</t>
  </si>
  <si>
    <t>Udah di 4.5</t>
  </si>
  <si>
    <t>Panggung Budaya dan Musik (5-6 Juni 2020)</t>
  </si>
  <si>
    <t>Biaya Wifi kantor ED</t>
  </si>
  <si>
    <t>Press Conference 2 kali di Jakarta dan Makassar</t>
  </si>
  <si>
    <t>9.1</t>
  </si>
  <si>
    <t>9.2</t>
  </si>
  <si>
    <t>9.3</t>
  </si>
  <si>
    <t>9.4</t>
  </si>
  <si>
    <t>KOMPOSISI PENDANAAN</t>
  </si>
  <si>
    <t>Kalimantan Selatan - Makassar</t>
  </si>
  <si>
    <t>Waktu/Tgl</t>
  </si>
  <si>
    <t>Flayer Profil Acara (Pemda dan WALHI  Sulsel)</t>
  </si>
  <si>
    <t>Ramah Tamah dengan Gubernur Sulawesi Selatan</t>
  </si>
  <si>
    <t>Pengisi Acara:</t>
  </si>
  <si>
    <t>- Tari-tarian</t>
  </si>
  <si>
    <t>- Musik (Sound System + Penyanyi)</t>
  </si>
  <si>
    <t>- MC</t>
  </si>
  <si>
    <t>Konsumsi Acara</t>
  </si>
  <si>
    <t>Dokumentasi dan ATK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</si>
  <si>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</si>
  <si>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</si>
  <si>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</si>
  <si>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</si>
  <si>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</si>
  <si>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</si>
  <si>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</si>
  <si>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</si>
  <si>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</si>
  <si>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</si>
  <si>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</t>
  </si>
  <si>
    <t>1.2.1</t>
  </si>
  <si>
    <t>1.2.2</t>
  </si>
  <si>
    <t>1.2.3</t>
  </si>
  <si>
    <t>1.2.4</t>
  </si>
  <si>
    <t>1.2.5</t>
  </si>
  <si>
    <t>1.2.6</t>
  </si>
  <si>
    <t>Marka</t>
  </si>
  <si>
    <t>4&amp;5/06/2020</t>
  </si>
  <si>
    <t>Akomodasi Kegiatan</t>
  </si>
  <si>
    <t>Layar Tancap Film Lingkungan</t>
  </si>
  <si>
    <t>Paralel, 06/06/2020, Sessi Pagi</t>
  </si>
  <si>
    <t>Paralel, 06/06/2020, Sessi Siang</t>
  </si>
  <si>
    <t>06/06/2020, Pgi - Sore</t>
  </si>
  <si>
    <t>07/06/2020, Pagi</t>
  </si>
  <si>
    <t>08/06/2020, Pagi</t>
  </si>
  <si>
    <t>Perumusan hasil dan rekomendasi</t>
  </si>
  <si>
    <t>9-10/06/2020</t>
  </si>
  <si>
    <t>Paket Meeting Fullboard</t>
  </si>
  <si>
    <t>Honorarium:</t>
  </si>
  <si>
    <t>Pembicara</t>
  </si>
  <si>
    <t>1. Kementerian KLHK</t>
  </si>
  <si>
    <t>3. WALHI</t>
  </si>
  <si>
    <t>4. Akademisi</t>
  </si>
  <si>
    <t>Moderator</t>
  </si>
  <si>
    <t>Panitia</t>
  </si>
  <si>
    <t>1. BNPB</t>
  </si>
  <si>
    <t>1. Komnas HAM RI</t>
  </si>
  <si>
    <t>2. Polda Sulawesi Selatan</t>
  </si>
  <si>
    <t>5. Jaringan</t>
  </si>
  <si>
    <t>1.3.1</t>
  </si>
  <si>
    <t>1.3.2</t>
  </si>
  <si>
    <t>1.3.3</t>
  </si>
  <si>
    <t>1.3.4</t>
  </si>
  <si>
    <t>1.3.5</t>
  </si>
  <si>
    <t>1.4</t>
  </si>
  <si>
    <t>1.4.1</t>
  </si>
  <si>
    <t>1.4.2</t>
  </si>
  <si>
    <t>1.4.3</t>
  </si>
  <si>
    <t>1.4.4</t>
  </si>
  <si>
    <t>1.4.5</t>
  </si>
  <si>
    <t>1.4.6</t>
  </si>
  <si>
    <t>1.5</t>
  </si>
  <si>
    <t>1.5.1</t>
  </si>
  <si>
    <t>1.5.2</t>
  </si>
  <si>
    <t>1.5.3</t>
  </si>
  <si>
    <t>1.5.4</t>
  </si>
  <si>
    <t>1.5.5</t>
  </si>
  <si>
    <t>1.6</t>
  </si>
  <si>
    <t>1.6.1</t>
  </si>
  <si>
    <t>1.6.2</t>
  </si>
  <si>
    <t>Transportasi Panitia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</si>
  <si>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</si>
  <si>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</si>
  <si>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</si>
  <si>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</si>
  <si>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</si>
  <si>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</si>
  <si>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</si>
  <si>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</si>
  <si>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3.2.1</t>
  </si>
  <si>
    <t>3.2.2</t>
  </si>
  <si>
    <t>3.2.3</t>
  </si>
  <si>
    <t>3.2.4</t>
  </si>
  <si>
    <t>3.2.5</t>
  </si>
  <si>
    <t>- Kain layar tancap 4 x 5 m</t>
  </si>
  <si>
    <t>- Pembelian sound Spiker aktif Laptop</t>
  </si>
  <si>
    <t>- Perizinan dan kebersihan keamanan</t>
  </si>
  <si>
    <t>- Wireless Portable Megaphone</t>
  </si>
  <si>
    <t>- Sewa LCD</t>
  </si>
  <si>
    <t>3.3.1</t>
  </si>
  <si>
    <t>3.3.2</t>
  </si>
  <si>
    <t>3.3.3</t>
  </si>
  <si>
    <t>Transportasi Peserta/Delegasi Propinsi</t>
  </si>
  <si>
    <t>TOTAL TRANSPORT PESERTA/DELEGASI PROPINSI PNLH XIII</t>
  </si>
  <si>
    <t>Green Youth Movement Sulawesi Selatan Event</t>
  </si>
  <si>
    <t>TOTAL GREEN YOUTH MOVEMENT SULSEL EVENT</t>
  </si>
  <si>
    <t>TOTAL ROADSHOW KE SEKOLAH</t>
  </si>
  <si>
    <t>TOTAL PELATIHAN KONSERVASI ALAM</t>
  </si>
  <si>
    <t>5.1</t>
  </si>
  <si>
    <t>5.2</t>
  </si>
  <si>
    <t>5.3</t>
  </si>
  <si>
    <t>5.4</t>
  </si>
  <si>
    <t>5.5</t>
  </si>
  <si>
    <t>5.6</t>
  </si>
  <si>
    <t>5.7</t>
  </si>
  <si>
    <t>5.8</t>
  </si>
  <si>
    <t>7.1</t>
  </si>
  <si>
    <t>TOTAL RAMAH TAMAH DGN GUBERNUR SULSEL</t>
  </si>
  <si>
    <t>9.5</t>
  </si>
  <si>
    <t>TOTAL KARNAVAL HARI LINGKUNGAN</t>
  </si>
  <si>
    <t>10.1</t>
  </si>
  <si>
    <t>10.2</t>
  </si>
  <si>
    <t>10.3</t>
  </si>
  <si>
    <t>10.4</t>
  </si>
  <si>
    <t>10.5</t>
  </si>
  <si>
    <t>10.6</t>
  </si>
  <si>
    <t>10.7</t>
  </si>
  <si>
    <t>10.8</t>
  </si>
  <si>
    <t>Artis Nasional Pengisi Acara Hiburan</t>
  </si>
  <si>
    <t>Artis Daerah Pengisi Acara Hiburan</t>
  </si>
  <si>
    <t>11.1</t>
  </si>
  <si>
    <t>11.1.1</t>
  </si>
  <si>
    <t>11.1.2</t>
  </si>
  <si>
    <t>11.1.3</t>
  </si>
  <si>
    <t>11.1.4</t>
  </si>
  <si>
    <t>11.1.5</t>
  </si>
  <si>
    <t>11.1.6</t>
  </si>
  <si>
    <t>11.1.7</t>
  </si>
  <si>
    <t>11.2</t>
  </si>
  <si>
    <t>11.2.1</t>
  </si>
  <si>
    <t>11.2.2</t>
  </si>
  <si>
    <t>11.2.3</t>
  </si>
  <si>
    <t>11.2.4</t>
  </si>
  <si>
    <t>11.2.5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</si>
  <si>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</si>
  <si>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</si>
  <si>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</si>
  <si>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</si>
  <si>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</si>
  <si>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</si>
  <si>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</si>
  <si>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</si>
  <si>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</si>
  <si>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</si>
  <si>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</si>
  <si>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</si>
  <si>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</si>
  <si>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</si>
  <si>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 xml:space="preserve">Wifi </t>
  </si>
  <si>
    <t>Perlengkapan karnaval</t>
  </si>
  <si>
    <t>pra acara</t>
  </si>
  <si>
    <t>Road Show ke Sekolah "Selamatkan Bumi dengan Gayamu"</t>
  </si>
  <si>
    <t>Transport Fasilitator</t>
  </si>
  <si>
    <t>PELATIHAN KONSERVASI ALAM &amp; Kebencanaan (KOLABORASI DENGAN BPBD dan DLH Sulawesi Selatan)</t>
  </si>
  <si>
    <t>3-4 Jun</t>
  </si>
  <si>
    <t xml:space="preserve">bus </t>
  </si>
  <si>
    <t>Penginapan peserta nasional dari 29 prop</t>
  </si>
  <si>
    <t>Karnaval Peringatan Hari Lingkungan Hidup International 5 Juni 2020</t>
  </si>
  <si>
    <t>Tematik 1 : Urgensi Penyelamatan Ekosistem Penting Dan Penanggulangan Resiko Bencana di Indonesia</t>
  </si>
  <si>
    <t xml:space="preserve">Seminar nasional ; Tinjauan Kritis Terhadap Implementasi Kebijakan Perbaikan Tata Kelola Sumber Daya Alam dan Lingkungan Hidup di Indonesia. </t>
  </si>
  <si>
    <t>tematik 2; Politik Alternatif. Pada tema ini WALHI akan mendskusikan bagaimana advokasi politik untuk memastikan agar isu-isu lingkungan menjadi tema utama dalam perdebatan politik dan proses-proses perumusan kebijakan</t>
  </si>
  <si>
    <t>tematik 3. Diskusi Publik; Perlindungan EHRD dan Ekosida</t>
  </si>
  <si>
    <t>1. FoE Internasional</t>
  </si>
  <si>
    <t>2. Kedutaan UK</t>
  </si>
  <si>
    <t>5. WALHI</t>
  </si>
  <si>
    <t>5. AP2SI</t>
  </si>
  <si>
    <t>Pameran Produk Kelola Rakyat (5-8 Juni)</t>
  </si>
  <si>
    <t>5-8/06/2020</t>
  </si>
  <si>
    <t xml:space="preserve">yang belum masuk </t>
  </si>
  <si>
    <t>billboard pemkot</t>
  </si>
  <si>
    <t xml:space="preserve">billboard propinsi </t>
  </si>
  <si>
    <t>lomba moral</t>
  </si>
  <si>
    <t>lomba essay</t>
  </si>
  <si>
    <t>lomba poster digital</t>
  </si>
  <si>
    <t>Lomba mural "Harapan Untuk Bumi"</t>
  </si>
  <si>
    <t>TOTAL LOMBA MURAL</t>
  </si>
  <si>
    <t>Lomba Essay "Melestarikan Lingkungan Menyelamatkan Masa Depan"</t>
  </si>
  <si>
    <t>Lomba mewarnai. Tema "SELAMATKAN BUMIKU"</t>
  </si>
  <si>
    <t>TOTAL LOMBA ESSAI</t>
  </si>
  <si>
    <t>TOTAL LOMBA MEWARNAI</t>
  </si>
  <si>
    <t xml:space="preserve">Lomba Poster Digital </t>
  </si>
  <si>
    <t>TOTAL LOMBA POSTER DIGITAL</t>
  </si>
  <si>
    <t>TOTAL BILLBOARD</t>
  </si>
  <si>
    <t>1-10/6/2020</t>
  </si>
  <si>
    <t>4&amp;10/6/2020</t>
  </si>
  <si>
    <t>Lokasi</t>
  </si>
  <si>
    <t xml:space="preserve">Billboard </t>
  </si>
  <si>
    <t>Publikasi Acara</t>
  </si>
  <si>
    <t xml:space="preserve">Merchendise </t>
  </si>
  <si>
    <t>Tripleks (Media Gambar)</t>
  </si>
  <si>
    <t>Tim</t>
  </si>
  <si>
    <t>Harapan 1</t>
  </si>
  <si>
    <t>Harapan 2</t>
  </si>
  <si>
    <t>Sertifikat dan Merchendise</t>
  </si>
  <si>
    <t>2. Gubernur Sulawesi Selatan</t>
  </si>
  <si>
    <t>2. BAPPEDA Prop. Sulawesi Selatan</t>
  </si>
  <si>
    <t>2. DPRD Prop. Sulawesi Selatan</t>
  </si>
  <si>
    <t>3. KPU Sulawesi Selatan</t>
  </si>
  <si>
    <t>4. WALHI</t>
  </si>
  <si>
    <t xml:space="preserve">5. PHI </t>
  </si>
  <si>
    <t>2. Ketua DPRD Prop. Sulawesi Selatan</t>
  </si>
  <si>
    <t>3. Bupati Luwu utara</t>
  </si>
  <si>
    <t>2. Menteri KLHK</t>
  </si>
  <si>
    <t>3. Gubernur Sulawesi Selatan</t>
  </si>
  <si>
    <t>1. Menteri Koperasi dam UMKM</t>
  </si>
  <si>
    <t>saresehan Nasional Perhutanan Sosial: Mempertegas pengakuan dan perluasan terhadap wilayah kelola rakyat sebagai jalan menuju keadilan ekologis</t>
  </si>
  <si>
    <t>Seminar Internasional . Perubahan Iklim dan Pembangunan Rendah Karbon di Indonesia. 7 Juni</t>
  </si>
  <si>
    <t>4. Gubernur Sulawesi Selatan</t>
  </si>
  <si>
    <t>3. Menteri LHK</t>
  </si>
  <si>
    <t>tematik 4. Workshop; Skill Share, Partisipasi Politik Perempuan Dalam Mewujudkan Kedaulatan Atas  Pengelolaan Sumber Daya Alam</t>
  </si>
  <si>
    <t>1. Kemenkumham</t>
  </si>
  <si>
    <t>amplop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</si>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</sst>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sz val="12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8FE74"/>
        <bgColor indexed="64"/>
      </patternFill>
    </fill>
    <fill>
      <patternFill patternType="solid">
        <fgColor rgb="FF95FE7D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34">
    <xf numFmtId="0" fontId="0" fillId="0" borderId="0" xfId="0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vertical="top" wrapText="1"/>
    </xf>
    <xf numFmtId="41" fontId="4" fillId="0" borderId="1" xfId="0" applyNumberFormat="1" applyFont="1" applyFill="1" applyBorder="1" applyAlignment="1">
      <alignment vertical="top"/>
    </xf>
    <xf numFmtId="41" fontId="4" fillId="0" borderId="1" xfId="0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164" fontId="4" fillId="0" borderId="0" xfId="2" applyFont="1" applyAlignment="1">
      <alignment vertical="top"/>
    </xf>
    <xf numFmtId="0" fontId="4" fillId="0" borderId="0" xfId="0" applyNumberFormat="1" applyFont="1" applyAlignment="1">
      <alignment vertical="top" wrapText="1"/>
    </xf>
    <xf numFmtId="0" fontId="5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right" vertical="top"/>
    </xf>
    <xf numFmtId="0" fontId="5" fillId="5" borderId="1" xfId="0" applyFont="1" applyFill="1" applyBorder="1" applyAlignment="1">
      <alignment horizontal="left" vertical="top"/>
    </xf>
    <xf numFmtId="41" fontId="5" fillId="5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41" fontId="5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5" fillId="0" borderId="1" xfId="0" applyNumberFormat="1" applyFont="1" applyBorder="1" applyAlignment="1">
      <alignment vertical="top" wrapText="1"/>
    </xf>
    <xf numFmtId="0" fontId="5" fillId="0" borderId="1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left" vertical="top"/>
    </xf>
    <xf numFmtId="41" fontId="5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41" fontId="1" fillId="0" borderId="1" xfId="1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 wrapText="1"/>
    </xf>
    <xf numFmtId="41" fontId="5" fillId="5" borderId="1" xfId="0" applyNumberFormat="1" applyFont="1" applyFill="1" applyBorder="1" applyAlignment="1">
      <alignment horizontal="right" vertical="top"/>
    </xf>
    <xf numFmtId="41" fontId="5" fillId="4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 wrapText="1"/>
    </xf>
    <xf numFmtId="0" fontId="4" fillId="2" borderId="0" xfId="0" applyFont="1" applyFill="1" applyAlignment="1">
      <alignment vertical="top"/>
    </xf>
    <xf numFmtId="0" fontId="4" fillId="0" borderId="3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41" fontId="1" fillId="0" borderId="1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vertical="top" wrapText="1"/>
    </xf>
    <xf numFmtId="41" fontId="5" fillId="3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0" fontId="4" fillId="0" borderId="1" xfId="0" quotePrefix="1" applyFont="1" applyFill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41" fontId="4" fillId="0" borderId="4" xfId="0" applyNumberFormat="1" applyFont="1" applyFill="1" applyBorder="1" applyAlignment="1">
      <alignment horizontal="center" vertical="top"/>
    </xf>
    <xf numFmtId="41" fontId="5" fillId="5" borderId="4" xfId="0" applyNumberFormat="1" applyFont="1" applyFill="1" applyBorder="1" applyAlignment="1">
      <alignment horizontal="center" vertical="top"/>
    </xf>
    <xf numFmtId="41" fontId="5" fillId="4" borderId="4" xfId="0" applyNumberFormat="1" applyFont="1" applyFill="1" applyBorder="1" applyAlignment="1">
      <alignment horizontal="center" vertical="top"/>
    </xf>
    <xf numFmtId="41" fontId="4" fillId="0" borderId="4" xfId="0" applyNumberFormat="1" applyFont="1" applyBorder="1" applyAlignment="1">
      <alignment horizontal="center" vertical="top"/>
    </xf>
    <xf numFmtId="41" fontId="5" fillId="0" borderId="4" xfId="0" applyNumberFormat="1" applyFont="1" applyFill="1" applyBorder="1" applyAlignment="1">
      <alignment horizontal="center" vertical="top"/>
    </xf>
    <xf numFmtId="41" fontId="5" fillId="0" borderId="4" xfId="0" applyNumberFormat="1" applyFont="1" applyBorder="1" applyAlignment="1">
      <alignment horizontal="center" vertical="top"/>
    </xf>
    <xf numFmtId="164" fontId="5" fillId="5" borderId="4" xfId="2" applyFont="1" applyFill="1" applyBorder="1" applyAlignment="1">
      <alignment horizontal="center" vertical="top"/>
    </xf>
    <xf numFmtId="164" fontId="5" fillId="4" borderId="4" xfId="2" applyFont="1" applyFill="1" applyBorder="1" applyAlignment="1">
      <alignment horizontal="center" vertical="top"/>
    </xf>
    <xf numFmtId="164" fontId="4" fillId="0" borderId="4" xfId="2" applyFont="1" applyFill="1" applyBorder="1" applyAlignment="1">
      <alignment horizontal="center" vertical="top"/>
    </xf>
    <xf numFmtId="41" fontId="4" fillId="2" borderId="4" xfId="0" applyNumberFormat="1" applyFont="1" applyFill="1" applyBorder="1" applyAlignment="1">
      <alignment horizontal="center" vertical="top"/>
    </xf>
    <xf numFmtId="164" fontId="4" fillId="0" borderId="4" xfId="2" applyFont="1" applyBorder="1" applyAlignment="1">
      <alignment horizontal="center" vertical="top"/>
    </xf>
    <xf numFmtId="164" fontId="4" fillId="0" borderId="4" xfId="2" applyFont="1" applyBorder="1" applyAlignment="1">
      <alignment horizontal="right" vertical="top"/>
    </xf>
    <xf numFmtId="164" fontId="1" fillId="0" borderId="4" xfId="2" applyFont="1" applyBorder="1" applyAlignment="1">
      <alignment horizontal="center" vertical="top"/>
    </xf>
    <xf numFmtId="164" fontId="5" fillId="0" borderId="4" xfId="2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4" fontId="4" fillId="0" borderId="0" xfId="2" applyFont="1" applyAlignment="1">
      <alignment vertical="center"/>
    </xf>
    <xf numFmtId="164" fontId="4" fillId="0" borderId="0" xfId="2" applyFont="1" applyFill="1" applyAlignment="1">
      <alignment vertical="top"/>
    </xf>
    <xf numFmtId="164" fontId="5" fillId="0" borderId="0" xfId="2" applyFont="1" applyAlignment="1">
      <alignment vertical="top"/>
    </xf>
    <xf numFmtId="164" fontId="4" fillId="2" borderId="0" xfId="2" applyFont="1" applyFill="1" applyAlignment="1">
      <alignment vertical="top"/>
    </xf>
    <xf numFmtId="164" fontId="1" fillId="0" borderId="0" xfId="2" applyFont="1" applyAlignment="1">
      <alignment vertical="top"/>
    </xf>
    <xf numFmtId="41" fontId="5" fillId="0" borderId="3" xfId="0" applyNumberFormat="1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20" fontId="4" fillId="0" borderId="1" xfId="0" quotePrefix="1" applyNumberFormat="1" applyFont="1" applyBorder="1" applyAlignment="1">
      <alignment horizontal="center" vertical="top"/>
    </xf>
    <xf numFmtId="21" fontId="4" fillId="0" borderId="1" xfId="0" quotePrefix="1" applyNumberFormat="1" applyFont="1" applyBorder="1" applyAlignment="1">
      <alignment horizontal="right" vertical="top"/>
    </xf>
    <xf numFmtId="0" fontId="4" fillId="0" borderId="1" xfId="0" quotePrefix="1" applyFont="1" applyBorder="1" applyAlignment="1">
      <alignment horizontal="right" vertical="top"/>
    </xf>
    <xf numFmtId="0" fontId="4" fillId="0" borderId="1" xfId="0" quotePrefix="1" applyFont="1" applyBorder="1" applyAlignment="1">
      <alignment horizontal="center" vertical="top"/>
    </xf>
    <xf numFmtId="0" fontId="4" fillId="0" borderId="1" xfId="0" quotePrefix="1" applyFont="1" applyFill="1" applyBorder="1" applyAlignment="1">
      <alignment horizontal="left" vertical="top" wrapText="1" indent="1"/>
    </xf>
    <xf numFmtId="0" fontId="5" fillId="2" borderId="3" xfId="0" applyNumberFormat="1" applyFont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2"/>
    </xf>
    <xf numFmtId="20" fontId="1" fillId="0" borderId="1" xfId="0" applyNumberFormat="1" applyFont="1" applyFill="1" applyBorder="1" applyAlignment="1">
      <alignment horizontal="left" vertical="top" wrapText="1" indent="2"/>
    </xf>
    <xf numFmtId="0" fontId="4" fillId="0" borderId="1" xfId="0" quotePrefix="1" applyFont="1" applyFill="1" applyBorder="1" applyAlignment="1">
      <alignment horizontal="center" vertical="top"/>
    </xf>
    <xf numFmtId="0" fontId="4" fillId="0" borderId="1" xfId="0" quotePrefix="1" applyFont="1" applyBorder="1" applyAlignment="1">
      <alignment horizontal="left" vertical="top" wrapText="1" indent="1"/>
    </xf>
    <xf numFmtId="0" fontId="5" fillId="5" borderId="1" xfId="0" applyFont="1" applyFill="1" applyBorder="1" applyAlignment="1">
      <alignment horizontal="right" vertical="top" wrapText="1"/>
    </xf>
    <xf numFmtId="0" fontId="5" fillId="0" borderId="1" xfId="0" quotePrefix="1" applyFont="1" applyBorder="1" applyAlignment="1">
      <alignment horizontal="center" vertical="top"/>
    </xf>
    <xf numFmtId="164" fontId="5" fillId="0" borderId="1" xfId="2" applyFont="1" applyFill="1" applyBorder="1" applyAlignment="1">
      <alignment horizontal="center" vertical="top"/>
    </xf>
    <xf numFmtId="164" fontId="4" fillId="0" borderId="1" xfId="2" applyFont="1" applyFill="1" applyBorder="1" applyAlignment="1">
      <alignment vertical="top"/>
    </xf>
    <xf numFmtId="41" fontId="5" fillId="6" borderId="1" xfId="0" applyNumberFormat="1" applyFont="1" applyFill="1" applyBorder="1" applyAlignment="1">
      <alignment vertical="top"/>
    </xf>
    <xf numFmtId="0" fontId="9" fillId="0" borderId="1" xfId="0" quotePrefix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164" fontId="9" fillId="0" borderId="4" xfId="2" applyFont="1" applyBorder="1" applyAlignment="1">
      <alignment horizontal="center" vertical="top"/>
    </xf>
    <xf numFmtId="0" fontId="9" fillId="0" borderId="1" xfId="0" applyNumberFormat="1" applyFont="1" applyBorder="1" applyAlignment="1">
      <alignment vertical="top" wrapText="1"/>
    </xf>
    <xf numFmtId="41" fontId="9" fillId="0" borderId="1" xfId="0" applyNumberFormat="1" applyFont="1" applyBorder="1" applyAlignment="1">
      <alignment vertical="top"/>
    </xf>
    <xf numFmtId="41" fontId="9" fillId="0" borderId="4" xfId="0" applyNumberFormat="1" applyFont="1" applyBorder="1" applyAlignment="1">
      <alignment horizontal="center" vertical="top"/>
    </xf>
    <xf numFmtId="0" fontId="9" fillId="0" borderId="1" xfId="0" quotePrefix="1" applyFont="1" applyFill="1" applyBorder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10" fillId="5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right" vertical="top" wrapText="1"/>
    </xf>
    <xf numFmtId="0" fontId="10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right" vertical="top"/>
    </xf>
    <xf numFmtId="0" fontId="10" fillId="5" borderId="1" xfId="0" applyFont="1" applyFill="1" applyBorder="1" applyAlignment="1">
      <alignment horizontal="left" vertical="top"/>
    </xf>
    <xf numFmtId="164" fontId="10" fillId="5" borderId="4" xfId="2" applyFont="1" applyFill="1" applyBorder="1" applyAlignment="1">
      <alignment horizontal="center" vertical="top"/>
    </xf>
    <xf numFmtId="41" fontId="10" fillId="5" borderId="4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41" fontId="10" fillId="0" borderId="4" xfId="0" applyNumberFormat="1" applyFont="1" applyFill="1" applyBorder="1" applyAlignment="1">
      <alignment horizontal="center" vertical="top"/>
    </xf>
    <xf numFmtId="0" fontId="9" fillId="0" borderId="1" xfId="0" quotePrefix="1" applyFont="1" applyBorder="1" applyAlignment="1">
      <alignment horizontal="right" vertical="top"/>
    </xf>
    <xf numFmtId="0" fontId="11" fillId="0" borderId="1" xfId="0" applyFont="1" applyBorder="1" applyAlignment="1">
      <alignment horizontal="left" vertical="top" indent="1"/>
    </xf>
    <xf numFmtId="0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right" vertical="top" wrapText="1"/>
    </xf>
    <xf numFmtId="166" fontId="9" fillId="0" borderId="4" xfId="1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indent="1"/>
    </xf>
    <xf numFmtId="0" fontId="11" fillId="0" borderId="4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left" vertical="top" wrapText="1" indent="1"/>
    </xf>
    <xf numFmtId="41" fontId="11" fillId="0" borderId="1" xfId="1" applyNumberFormat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left" vertical="top"/>
    </xf>
    <xf numFmtId="164" fontId="10" fillId="0" borderId="4" xfId="2" applyFont="1" applyFill="1" applyBorder="1" applyAlignment="1">
      <alignment horizontal="center" vertical="top"/>
    </xf>
    <xf numFmtId="41" fontId="10" fillId="0" borderId="1" xfId="0" applyNumberFormat="1" applyFont="1" applyFill="1" applyBorder="1" applyAlignment="1">
      <alignment vertical="top"/>
    </xf>
    <xf numFmtId="41" fontId="10" fillId="0" borderId="4" xfId="0" applyNumberFormat="1" applyFont="1" applyFill="1" applyBorder="1" applyAlignment="1">
      <alignment vertical="top"/>
    </xf>
    <xf numFmtId="0" fontId="10" fillId="0" borderId="1" xfId="0" quotePrefix="1" applyFont="1" applyFill="1" applyBorder="1" applyAlignment="1">
      <alignment horizontal="right" vertical="top"/>
    </xf>
    <xf numFmtId="1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right" vertical="top"/>
    </xf>
    <xf numFmtId="0" fontId="9" fillId="0" borderId="1" xfId="0" applyFont="1" applyFill="1" applyBorder="1" applyAlignment="1">
      <alignment horizontal="left" vertical="top"/>
    </xf>
    <xf numFmtId="164" fontId="9" fillId="0" borderId="4" xfId="2" applyFont="1" applyFill="1" applyBorder="1" applyAlignment="1">
      <alignment horizontal="center" vertical="top"/>
    </xf>
    <xf numFmtId="41" fontId="9" fillId="0" borderId="1" xfId="0" applyNumberFormat="1" applyFont="1" applyFill="1" applyBorder="1" applyAlignment="1">
      <alignment vertical="top"/>
    </xf>
    <xf numFmtId="41" fontId="9" fillId="0" borderId="4" xfId="0" applyNumberFormat="1" applyFont="1" applyFill="1" applyBorder="1" applyAlignment="1">
      <alignment vertical="top"/>
    </xf>
    <xf numFmtId="0" fontId="9" fillId="0" borderId="1" xfId="0" quotePrefix="1" applyFont="1" applyFill="1" applyBorder="1" applyAlignment="1">
      <alignment horizontal="left" vertical="top" wrapText="1" indent="1"/>
    </xf>
    <xf numFmtId="0" fontId="12" fillId="0" borderId="1" xfId="0" applyFont="1" applyFill="1" applyBorder="1" applyAlignment="1">
      <alignment horizontal="left" vertical="top" wrapText="1"/>
    </xf>
    <xf numFmtId="41" fontId="9" fillId="2" borderId="4" xfId="0" applyNumberFormat="1" applyFont="1" applyFill="1" applyBorder="1" applyAlignment="1">
      <alignment horizontal="center" vertical="top"/>
    </xf>
    <xf numFmtId="0" fontId="9" fillId="2" borderId="1" xfId="0" applyNumberFormat="1" applyFont="1" applyFill="1" applyBorder="1" applyAlignment="1">
      <alignment vertical="top" wrapText="1"/>
    </xf>
    <xf numFmtId="41" fontId="9" fillId="0" borderId="4" xfId="0" applyNumberFormat="1" applyFont="1" applyFill="1" applyBorder="1" applyAlignment="1">
      <alignment horizontal="center" vertical="top"/>
    </xf>
    <xf numFmtId="0" fontId="10" fillId="2" borderId="1" xfId="0" quotePrefix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 wrapText="1" indent="1"/>
    </xf>
    <xf numFmtId="0" fontId="1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right" vertical="top" wrapText="1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 wrapText="1"/>
    </xf>
    <xf numFmtId="0" fontId="9" fillId="0" borderId="1" xfId="0" applyNumberFormat="1" applyFont="1" applyFill="1" applyBorder="1" applyAlignment="1">
      <alignment vertical="top" wrapText="1"/>
    </xf>
    <xf numFmtId="164" fontId="9" fillId="2" borderId="4" xfId="2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left" vertical="top" wrapText="1"/>
    </xf>
    <xf numFmtId="0" fontId="10" fillId="2" borderId="1" xfId="0" applyNumberFormat="1" applyFont="1" applyFill="1" applyBorder="1" applyAlignment="1">
      <alignment vertical="top" wrapText="1"/>
    </xf>
    <xf numFmtId="0" fontId="10" fillId="0" borderId="1" xfId="0" quotePrefix="1" applyFont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0" fillId="2" borderId="3" xfId="0" applyNumberFormat="1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top" wrapText="1" indent="2"/>
    </xf>
    <xf numFmtId="20" fontId="11" fillId="0" borderId="1" xfId="0" applyNumberFormat="1" applyFont="1" applyFill="1" applyBorder="1" applyAlignment="1">
      <alignment horizontal="left" vertical="top" wrapText="1" indent="2"/>
    </xf>
    <xf numFmtId="0" fontId="5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4" fillId="0" borderId="0" xfId="2" applyFont="1" applyFill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64" fontId="5" fillId="6" borderId="7" xfId="2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top" wrapText="1"/>
    </xf>
    <xf numFmtId="0" fontId="4" fillId="0" borderId="8" xfId="0" applyNumberFormat="1" applyFont="1" applyFill="1" applyBorder="1" applyAlignment="1">
      <alignment horizontal="center" vertical="top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 wrapText="1"/>
    </xf>
    <xf numFmtId="164" fontId="5" fillId="5" borderId="6" xfId="2" applyFont="1" applyFill="1" applyBorder="1" applyAlignment="1">
      <alignment horizontal="center" vertical="center"/>
    </xf>
    <xf numFmtId="164" fontId="5" fillId="5" borderId="9" xfId="2" applyFont="1" applyFill="1" applyBorder="1" applyAlignment="1">
      <alignment horizontal="center" vertical="center"/>
    </xf>
    <xf numFmtId="164" fontId="5" fillId="5" borderId="7" xfId="2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 wrapText="1"/>
    </xf>
    <xf numFmtId="164" fontId="5" fillId="6" borderId="8" xfId="0" applyNumberFormat="1" applyFont="1" applyFill="1" applyBorder="1" applyAlignment="1">
      <alignment horizontal="center" vertical="center" wrapText="1"/>
    </xf>
    <xf numFmtId="41" fontId="10" fillId="6" borderId="4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4" fillId="6" borderId="0" xfId="0" applyFont="1" applyFill="1" applyAlignment="1">
      <alignment vertical="top"/>
    </xf>
    <xf numFmtId="164" fontId="9" fillId="0" borderId="1" xfId="2" applyFont="1" applyBorder="1" applyAlignment="1">
      <alignment horizontal="center" vertical="top"/>
    </xf>
    <xf numFmtId="41" fontId="9" fillId="2" borderId="1" xfId="0" applyNumberFormat="1" applyFont="1" applyFill="1" applyBorder="1" applyAlignment="1">
      <alignment horizontal="center" vertical="top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FE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tabSelected="1" topLeftCell="A6" zoomScale="140" zoomScaleNormal="140" workbookViewId="0">
      <pane xSplit="2" ySplit="5" topLeftCell="C386" activePane="bottomRight" state="frozen"/>
      <selection activeCell="A6" sqref="A6"/>
      <selection pane="topRight" activeCell="C6" sqref="C6"/>
      <selection pane="bottomLeft" activeCell="A11" sqref="A11"/>
      <selection pane="bottomRight" activeCell="K415" sqref="K415"/>
    </sheetView>
  </sheetViews>
  <sheetFormatPr baseColWidth="10" defaultColWidth="8.83203125" defaultRowHeight="14" x14ac:dyDescent="0.2"/>
  <cols>
    <col min="1" max="1" width="7.83203125" style="59" customWidth="1"/>
    <col min="2" max="2" width="44.33203125" style="6" customWidth="1"/>
    <col min="3" max="3" width="11.1640625" style="6" customWidth="1"/>
    <col min="4" max="4" width="4.6640625" style="12" bestFit="1" customWidth="1"/>
    <col min="5" max="5" width="7.33203125" style="13" bestFit="1" customWidth="1"/>
    <col min="6" max="6" width="2.6640625" style="12" bestFit="1" customWidth="1"/>
    <col min="7" max="7" width="8.83203125" style="13" bestFit="1" customWidth="1"/>
    <col min="8" max="8" width="11.1640625" style="14" bestFit="1" customWidth="1"/>
    <col min="9" max="9" width="12.6640625" style="14" bestFit="1" customWidth="1"/>
    <col min="10" max="10" width="0.6640625" style="15" hidden="1" customWidth="1"/>
    <col min="11" max="11" width="12.6640625" style="6" bestFit="1" customWidth="1"/>
    <col min="12" max="12" width="12" style="6" customWidth="1"/>
    <col min="13" max="13" width="8.1640625" style="6" hidden="1" customWidth="1"/>
    <col min="14" max="14" width="12.6640625" style="6" customWidth="1"/>
    <col min="15" max="15" width="1.33203125" style="6" customWidth="1"/>
    <col min="16" max="16" width="8.83203125" style="14"/>
    <col min="17" max="16384" width="8.83203125" style="6"/>
  </cols>
  <sheetData>
    <row r="1" spans="1:16" x14ac:dyDescent="0.2">
      <c r="A1" s="11"/>
    </row>
    <row r="2" spans="1:16" x14ac:dyDescent="0.2">
      <c r="A2" s="11" t="s">
        <v>234</v>
      </c>
    </row>
    <row r="3" spans="1:16" x14ac:dyDescent="0.2">
      <c r="A3" s="11" t="s">
        <v>302</v>
      </c>
    </row>
    <row r="4" spans="1:16" x14ac:dyDescent="0.2">
      <c r="A4" s="11" t="s">
        <v>295</v>
      </c>
    </row>
    <row r="5" spans="1:16" x14ac:dyDescent="0.2">
      <c r="A5" s="11" t="s">
        <v>299</v>
      </c>
      <c r="B5" s="11"/>
      <c r="C5" s="11"/>
    </row>
    <row r="6" spans="1:16" x14ac:dyDescent="0.2">
      <c r="B6" s="11"/>
      <c r="C6" s="11"/>
    </row>
    <row r="7" spans="1:16" s="1" customFormat="1" ht="15" customHeight="1" x14ac:dyDescent="0.2">
      <c r="A7" s="222" t="s">
        <v>0</v>
      </c>
      <c r="B7" s="206" t="s">
        <v>1</v>
      </c>
      <c r="C7" s="75"/>
      <c r="D7" s="222" t="s">
        <v>2</v>
      </c>
      <c r="E7" s="222"/>
      <c r="F7" s="206" t="s">
        <v>3</v>
      </c>
      <c r="G7" s="206"/>
      <c r="H7" s="223" t="s">
        <v>4</v>
      </c>
      <c r="I7" s="198" t="s">
        <v>5</v>
      </c>
      <c r="J7" s="203" t="s">
        <v>179</v>
      </c>
      <c r="K7" s="206" t="s">
        <v>311</v>
      </c>
      <c r="L7" s="206"/>
      <c r="M7" s="206"/>
      <c r="N7" s="206"/>
      <c r="P7" s="77"/>
    </row>
    <row r="8" spans="1:16" s="1" customFormat="1" ht="15" customHeight="1" x14ac:dyDescent="0.2">
      <c r="A8" s="222"/>
      <c r="B8" s="206"/>
      <c r="C8" s="214" t="s">
        <v>313</v>
      </c>
      <c r="D8" s="222"/>
      <c r="E8" s="222"/>
      <c r="F8" s="206"/>
      <c r="G8" s="206"/>
      <c r="H8" s="224"/>
      <c r="I8" s="199"/>
      <c r="J8" s="204"/>
      <c r="K8" s="207" t="s">
        <v>188</v>
      </c>
      <c r="L8" s="208"/>
      <c r="M8" s="209"/>
      <c r="N8" s="76" t="s">
        <v>216</v>
      </c>
      <c r="P8" s="77"/>
    </row>
    <row r="9" spans="1:16" s="1" customFormat="1" x14ac:dyDescent="0.2">
      <c r="A9" s="222"/>
      <c r="B9" s="206"/>
      <c r="C9" s="218"/>
      <c r="D9" s="222"/>
      <c r="E9" s="222"/>
      <c r="F9" s="206"/>
      <c r="G9" s="206"/>
      <c r="H9" s="224"/>
      <c r="I9" s="199"/>
      <c r="J9" s="204"/>
      <c r="K9" s="210" t="s">
        <v>187</v>
      </c>
      <c r="L9" s="212" t="s">
        <v>189</v>
      </c>
      <c r="M9" s="212" t="s">
        <v>235</v>
      </c>
      <c r="N9" s="214" t="s">
        <v>218</v>
      </c>
      <c r="P9" s="77"/>
    </row>
    <row r="10" spans="1:16" s="1" customFormat="1" x14ac:dyDescent="0.2">
      <c r="A10" s="222"/>
      <c r="B10" s="206"/>
      <c r="C10" s="215"/>
      <c r="D10" s="222"/>
      <c r="E10" s="222"/>
      <c r="F10" s="206"/>
      <c r="G10" s="206"/>
      <c r="H10" s="225"/>
      <c r="I10" s="200"/>
      <c r="J10" s="205"/>
      <c r="K10" s="211"/>
      <c r="L10" s="213"/>
      <c r="M10" s="213"/>
      <c r="N10" s="215"/>
      <c r="P10" s="77"/>
    </row>
    <row r="11" spans="1:16" s="179" customFormat="1" x14ac:dyDescent="0.2">
      <c r="A11" s="169"/>
      <c r="B11" s="181" t="s">
        <v>500</v>
      </c>
      <c r="C11" s="170"/>
      <c r="D11" s="171"/>
      <c r="E11" s="171"/>
      <c r="F11" s="172"/>
      <c r="G11" s="172"/>
      <c r="H11" s="173"/>
      <c r="I11" s="174"/>
      <c r="J11" s="175"/>
      <c r="K11" s="176"/>
      <c r="L11" s="177"/>
      <c r="M11" s="177"/>
      <c r="N11" s="178"/>
      <c r="P11" s="180"/>
    </row>
    <row r="12" spans="1:16" s="179" customFormat="1" x14ac:dyDescent="0.2">
      <c r="A12" s="169"/>
      <c r="B12" s="182" t="s">
        <v>499</v>
      </c>
      <c r="C12" s="194" t="s">
        <v>496</v>
      </c>
      <c r="D12" s="195">
        <v>6</v>
      </c>
      <c r="E12" s="195" t="s">
        <v>498</v>
      </c>
      <c r="F12" s="194">
        <v>10</v>
      </c>
      <c r="G12" s="194" t="s">
        <v>26</v>
      </c>
      <c r="H12" s="173">
        <v>5000000</v>
      </c>
      <c r="I12" s="196">
        <f>SUM(H12*F12*D12)</f>
        <v>300000000</v>
      </c>
      <c r="J12" s="175"/>
      <c r="K12" s="176"/>
      <c r="L12" s="226">
        <f>I12</f>
        <v>300000000</v>
      </c>
      <c r="M12" s="177"/>
      <c r="N12" s="178"/>
      <c r="P12" s="180"/>
    </row>
    <row r="13" spans="1:16" s="179" customFormat="1" x14ac:dyDescent="0.2">
      <c r="A13" s="184"/>
      <c r="B13" s="192" t="s">
        <v>495</v>
      </c>
      <c r="C13" s="185"/>
      <c r="D13" s="186"/>
      <c r="E13" s="186"/>
      <c r="F13" s="185"/>
      <c r="G13" s="185"/>
      <c r="H13" s="187"/>
      <c r="I13" s="197">
        <f>SUM(I12:I12)</f>
        <v>300000000</v>
      </c>
      <c r="J13" s="188"/>
      <c r="K13" s="189"/>
      <c r="L13" s="227">
        <f>SUM(L12)</f>
        <v>300000000</v>
      </c>
      <c r="M13" s="190"/>
      <c r="N13" s="191"/>
      <c r="P13" s="180"/>
    </row>
    <row r="14" spans="1:16" x14ac:dyDescent="0.2">
      <c r="A14" s="74">
        <v>1</v>
      </c>
      <c r="B14" s="83" t="s">
        <v>405</v>
      </c>
      <c r="C14" s="83"/>
      <c r="D14" s="35"/>
      <c r="E14" s="36"/>
      <c r="F14" s="35"/>
      <c r="G14" s="36"/>
      <c r="H14" s="97"/>
      <c r="I14" s="97"/>
      <c r="J14" s="82"/>
      <c r="K14" s="37"/>
      <c r="L14" s="37"/>
      <c r="M14" s="37"/>
      <c r="N14" s="97"/>
    </row>
    <row r="15" spans="1:16" x14ac:dyDescent="0.2">
      <c r="A15" s="84" t="s">
        <v>113</v>
      </c>
      <c r="B15" s="2" t="s">
        <v>13</v>
      </c>
      <c r="C15" s="2"/>
      <c r="D15" s="10" t="s">
        <v>11</v>
      </c>
      <c r="E15" s="9" t="s">
        <v>11</v>
      </c>
      <c r="F15" s="10" t="s">
        <v>11</v>
      </c>
      <c r="G15" s="22" t="s">
        <v>11</v>
      </c>
      <c r="H15" s="98"/>
      <c r="I15" s="4"/>
      <c r="J15" s="201"/>
      <c r="K15" s="4"/>
      <c r="L15" s="4"/>
      <c r="M15" s="4"/>
      <c r="N15" s="4">
        <f t="shared" ref="N15:N54" si="0">+I15</f>
        <v>0</v>
      </c>
    </row>
    <row r="16" spans="1:16" x14ac:dyDescent="0.2">
      <c r="A16" s="85" t="s">
        <v>322</v>
      </c>
      <c r="B16" s="20" t="s">
        <v>249</v>
      </c>
      <c r="C16" s="20" t="s">
        <v>497</v>
      </c>
      <c r="D16" s="40">
        <v>37</v>
      </c>
      <c r="E16" s="9" t="s">
        <v>9</v>
      </c>
      <c r="F16" s="10">
        <v>1</v>
      </c>
      <c r="G16" s="22" t="s">
        <v>126</v>
      </c>
      <c r="H16" s="98">
        <f>(2500000+2150000)*2</f>
        <v>9300000</v>
      </c>
      <c r="I16" s="4">
        <f t="shared" ref="I16:I51" si="1">D16*F16*H16</f>
        <v>344100000</v>
      </c>
      <c r="J16" s="201"/>
      <c r="K16" s="4"/>
      <c r="L16" s="4"/>
      <c r="M16" s="4"/>
      <c r="N16" s="4">
        <f t="shared" si="0"/>
        <v>344100000</v>
      </c>
    </row>
    <row r="17" spans="1:14" x14ac:dyDescent="0.2">
      <c r="A17" s="85" t="s">
        <v>323</v>
      </c>
      <c r="B17" s="20" t="s">
        <v>250</v>
      </c>
      <c r="C17" s="20" t="s">
        <v>497</v>
      </c>
      <c r="D17" s="40">
        <v>50</v>
      </c>
      <c r="E17" s="9" t="s">
        <v>9</v>
      </c>
      <c r="F17" s="10">
        <v>1</v>
      </c>
      <c r="G17" s="22" t="s">
        <v>126</v>
      </c>
      <c r="H17" s="98">
        <f>(2100000+2150000)*2</f>
        <v>8500000</v>
      </c>
      <c r="I17" s="4">
        <f t="shared" si="1"/>
        <v>425000000</v>
      </c>
      <c r="J17" s="201"/>
      <c r="K17" s="4"/>
      <c r="L17" s="4"/>
      <c r="M17" s="4"/>
      <c r="N17" s="4">
        <f t="shared" si="0"/>
        <v>425000000</v>
      </c>
    </row>
    <row r="18" spans="1:14" x14ac:dyDescent="0.2">
      <c r="A18" s="85" t="s">
        <v>324</v>
      </c>
      <c r="B18" s="20" t="s">
        <v>251</v>
      </c>
      <c r="C18" s="20" t="s">
        <v>497</v>
      </c>
      <c r="D18" s="40">
        <v>12</v>
      </c>
      <c r="E18" s="9" t="s">
        <v>9</v>
      </c>
      <c r="F18" s="10">
        <v>1</v>
      </c>
      <c r="G18" s="22" t="s">
        <v>126</v>
      </c>
      <c r="H18" s="98">
        <f>(1650000+2150000)*2</f>
        <v>7600000</v>
      </c>
      <c r="I18" s="4">
        <f t="shared" si="1"/>
        <v>91200000</v>
      </c>
      <c r="J18" s="201"/>
      <c r="K18" s="4"/>
      <c r="L18" s="4"/>
      <c r="M18" s="4"/>
      <c r="N18" s="4">
        <f t="shared" si="0"/>
        <v>91200000</v>
      </c>
    </row>
    <row r="19" spans="1:14" x14ac:dyDescent="0.2">
      <c r="A19" s="85" t="s">
        <v>325</v>
      </c>
      <c r="B19" s="20" t="s">
        <v>252</v>
      </c>
      <c r="C19" s="20" t="s">
        <v>497</v>
      </c>
      <c r="D19" s="40">
        <v>12</v>
      </c>
      <c r="E19" s="9" t="s">
        <v>9</v>
      </c>
      <c r="F19" s="10">
        <v>1</v>
      </c>
      <c r="G19" s="22" t="s">
        <v>126</v>
      </c>
      <c r="H19" s="98">
        <f>+(1700000+2150000)*2</f>
        <v>7700000</v>
      </c>
      <c r="I19" s="4">
        <f t="shared" si="1"/>
        <v>92400000</v>
      </c>
      <c r="J19" s="201"/>
      <c r="K19" s="4"/>
      <c r="L19" s="4"/>
      <c r="M19" s="4"/>
      <c r="N19" s="4">
        <f t="shared" si="0"/>
        <v>92400000</v>
      </c>
    </row>
    <row r="20" spans="1:14" x14ac:dyDescent="0.2">
      <c r="A20" s="85" t="s">
        <v>326</v>
      </c>
      <c r="B20" s="20" t="s">
        <v>253</v>
      </c>
      <c r="C20" s="20" t="s">
        <v>497</v>
      </c>
      <c r="D20" s="40">
        <v>13</v>
      </c>
      <c r="E20" s="9" t="s">
        <v>9</v>
      </c>
      <c r="F20" s="10">
        <v>1</v>
      </c>
      <c r="G20" s="22" t="s">
        <v>126</v>
      </c>
      <c r="H20" s="98">
        <f>+(1400000+2150000)*2</f>
        <v>7100000</v>
      </c>
      <c r="I20" s="4">
        <f t="shared" si="1"/>
        <v>92300000</v>
      </c>
      <c r="J20" s="201"/>
      <c r="K20" s="4"/>
      <c r="L20" s="4"/>
      <c r="M20" s="4"/>
      <c r="N20" s="4">
        <f t="shared" si="0"/>
        <v>92300000</v>
      </c>
    </row>
    <row r="21" spans="1:14" x14ac:dyDescent="0.2">
      <c r="A21" s="85" t="s">
        <v>327</v>
      </c>
      <c r="B21" s="20" t="s">
        <v>254</v>
      </c>
      <c r="C21" s="20" t="s">
        <v>497</v>
      </c>
      <c r="D21" s="40">
        <v>13</v>
      </c>
      <c r="E21" s="9" t="s">
        <v>9</v>
      </c>
      <c r="F21" s="10">
        <v>1</v>
      </c>
      <c r="G21" s="22" t="s">
        <v>126</v>
      </c>
      <c r="H21" s="98">
        <f>+(1350000+2150000)*2</f>
        <v>7000000</v>
      </c>
      <c r="I21" s="4">
        <f t="shared" si="1"/>
        <v>91000000</v>
      </c>
      <c r="J21" s="201"/>
      <c r="K21" s="4"/>
      <c r="L21" s="4"/>
      <c r="M21" s="4"/>
      <c r="N21" s="4">
        <f t="shared" si="0"/>
        <v>91000000</v>
      </c>
    </row>
    <row r="22" spans="1:14" x14ac:dyDescent="0.2">
      <c r="A22" s="85" t="s">
        <v>328</v>
      </c>
      <c r="B22" s="20" t="s">
        <v>255</v>
      </c>
      <c r="C22" s="20" t="s">
        <v>497</v>
      </c>
      <c r="D22" s="40">
        <v>8</v>
      </c>
      <c r="E22" s="9" t="s">
        <v>9</v>
      </c>
      <c r="F22" s="10">
        <v>1</v>
      </c>
      <c r="G22" s="22" t="s">
        <v>126</v>
      </c>
      <c r="H22" s="98">
        <f>+(1150000+2150000)*2</f>
        <v>6600000</v>
      </c>
      <c r="I22" s="4">
        <f t="shared" si="1"/>
        <v>52800000</v>
      </c>
      <c r="J22" s="201"/>
      <c r="K22" s="4"/>
      <c r="L22" s="4"/>
      <c r="M22" s="4"/>
      <c r="N22" s="4">
        <f t="shared" si="0"/>
        <v>52800000</v>
      </c>
    </row>
    <row r="23" spans="1:14" x14ac:dyDescent="0.2">
      <c r="A23" s="85" t="s">
        <v>329</v>
      </c>
      <c r="B23" s="20" t="s">
        <v>256</v>
      </c>
      <c r="C23" s="20" t="s">
        <v>497</v>
      </c>
      <c r="D23" s="40">
        <v>16</v>
      </c>
      <c r="E23" s="9" t="s">
        <v>9</v>
      </c>
      <c r="F23" s="10">
        <v>1</v>
      </c>
      <c r="G23" s="22" t="s">
        <v>126</v>
      </c>
      <c r="H23" s="98">
        <f>+(550000+2150000)*2</f>
        <v>5400000</v>
      </c>
      <c r="I23" s="4">
        <f t="shared" si="1"/>
        <v>86400000</v>
      </c>
      <c r="J23" s="201"/>
      <c r="K23" s="4"/>
      <c r="L23" s="4"/>
      <c r="M23" s="4"/>
      <c r="N23" s="4">
        <f t="shared" si="0"/>
        <v>86400000</v>
      </c>
    </row>
    <row r="24" spans="1:14" x14ac:dyDescent="0.2">
      <c r="A24" s="85" t="s">
        <v>330</v>
      </c>
      <c r="B24" s="20" t="s">
        <v>257</v>
      </c>
      <c r="C24" s="20" t="s">
        <v>497</v>
      </c>
      <c r="D24" s="40">
        <v>26</v>
      </c>
      <c r="E24" s="9" t="s">
        <v>9</v>
      </c>
      <c r="F24" s="10">
        <v>1</v>
      </c>
      <c r="G24" s="22" t="s">
        <v>126</v>
      </c>
      <c r="H24" s="98">
        <f>+(1000000+2150000)*2</f>
        <v>6300000</v>
      </c>
      <c r="I24" s="4">
        <f t="shared" si="1"/>
        <v>163800000</v>
      </c>
      <c r="J24" s="201"/>
      <c r="K24" s="4"/>
      <c r="L24" s="4"/>
      <c r="M24" s="4"/>
      <c r="N24" s="4">
        <f t="shared" si="0"/>
        <v>163800000</v>
      </c>
    </row>
    <row r="25" spans="1:14" x14ac:dyDescent="0.2">
      <c r="A25" s="85" t="s">
        <v>331</v>
      </c>
      <c r="B25" s="38" t="s">
        <v>33</v>
      </c>
      <c r="C25" s="38"/>
      <c r="D25" s="40">
        <f>SUM(D16:D24)</f>
        <v>187</v>
      </c>
      <c r="E25" s="9" t="s">
        <v>7</v>
      </c>
      <c r="F25" s="10">
        <v>1</v>
      </c>
      <c r="G25" s="22" t="s">
        <v>126</v>
      </c>
      <c r="H25" s="98">
        <v>400000</v>
      </c>
      <c r="I25" s="4">
        <f t="shared" si="1"/>
        <v>74800000</v>
      </c>
      <c r="J25" s="201"/>
      <c r="K25" s="4"/>
      <c r="L25" s="4"/>
      <c r="M25" s="4"/>
      <c r="N25" s="4">
        <f t="shared" si="0"/>
        <v>74800000</v>
      </c>
    </row>
    <row r="26" spans="1:14" x14ac:dyDescent="0.2">
      <c r="A26" s="87" t="s">
        <v>332</v>
      </c>
      <c r="B26" s="2" t="s">
        <v>74</v>
      </c>
      <c r="C26" s="2"/>
      <c r="D26" s="10"/>
      <c r="E26" s="9"/>
      <c r="F26" s="10"/>
      <c r="G26" s="22"/>
      <c r="H26" s="98"/>
      <c r="I26" s="4">
        <f t="shared" si="1"/>
        <v>0</v>
      </c>
      <c r="J26" s="201"/>
      <c r="K26" s="4"/>
      <c r="L26" s="4"/>
      <c r="M26" s="4"/>
      <c r="N26" s="4">
        <f t="shared" si="0"/>
        <v>0</v>
      </c>
    </row>
    <row r="27" spans="1:14" x14ac:dyDescent="0.2">
      <c r="A27" s="86" t="s">
        <v>333</v>
      </c>
      <c r="B27" s="20" t="s">
        <v>258</v>
      </c>
      <c r="C27" s="20" t="s">
        <v>497</v>
      </c>
      <c r="D27" s="10">
        <v>68</v>
      </c>
      <c r="E27" s="9" t="s">
        <v>9</v>
      </c>
      <c r="F27" s="10">
        <v>1</v>
      </c>
      <c r="G27" s="22" t="s">
        <v>126</v>
      </c>
      <c r="H27" s="98">
        <v>4300000</v>
      </c>
      <c r="I27" s="4">
        <f t="shared" si="1"/>
        <v>292400000</v>
      </c>
      <c r="J27" s="201"/>
      <c r="K27" s="4"/>
      <c r="L27" s="4"/>
      <c r="M27" s="4"/>
      <c r="N27" s="4">
        <f t="shared" si="0"/>
        <v>292400000</v>
      </c>
    </row>
    <row r="28" spans="1:14" x14ac:dyDescent="0.2">
      <c r="A28" s="86" t="s">
        <v>334</v>
      </c>
      <c r="B28" s="20" t="s">
        <v>259</v>
      </c>
      <c r="C28" s="20" t="s">
        <v>497</v>
      </c>
      <c r="D28" s="10">
        <v>31</v>
      </c>
      <c r="E28" s="9" t="s">
        <v>9</v>
      </c>
      <c r="F28" s="10">
        <v>1</v>
      </c>
      <c r="G28" s="22" t="s">
        <v>126</v>
      </c>
      <c r="H28" s="98">
        <f>3670000*2</f>
        <v>7340000</v>
      </c>
      <c r="I28" s="4">
        <f t="shared" si="1"/>
        <v>227540000</v>
      </c>
      <c r="J28" s="201"/>
      <c r="K28" s="4"/>
      <c r="L28" s="4"/>
      <c r="M28" s="4"/>
      <c r="N28" s="4">
        <f t="shared" si="0"/>
        <v>227540000</v>
      </c>
    </row>
    <row r="29" spans="1:14" x14ac:dyDescent="0.2">
      <c r="A29" s="86" t="s">
        <v>335</v>
      </c>
      <c r="B29" s="20" t="s">
        <v>260</v>
      </c>
      <c r="C29" s="20" t="s">
        <v>497</v>
      </c>
      <c r="D29" s="10">
        <v>11</v>
      </c>
      <c r="E29" s="9" t="s">
        <v>9</v>
      </c>
      <c r="F29" s="10">
        <v>1</v>
      </c>
      <c r="G29" s="22" t="s">
        <v>126</v>
      </c>
      <c r="H29" s="98">
        <f>1550000*2</f>
        <v>3100000</v>
      </c>
      <c r="I29" s="4">
        <f t="shared" si="1"/>
        <v>34100000</v>
      </c>
      <c r="J29" s="201"/>
      <c r="K29" s="4"/>
      <c r="L29" s="4"/>
      <c r="M29" s="4"/>
      <c r="N29" s="4">
        <f t="shared" si="0"/>
        <v>34100000</v>
      </c>
    </row>
    <row r="30" spans="1:14" x14ac:dyDescent="0.2">
      <c r="A30" s="86" t="s">
        <v>336</v>
      </c>
      <c r="B30" s="20" t="s">
        <v>261</v>
      </c>
      <c r="C30" s="20" t="s">
        <v>497</v>
      </c>
      <c r="D30" s="10">
        <v>28</v>
      </c>
      <c r="E30" s="9" t="s">
        <v>9</v>
      </c>
      <c r="F30" s="10">
        <v>1</v>
      </c>
      <c r="G30" s="22" t="s">
        <v>126</v>
      </c>
      <c r="H30" s="98">
        <f>1600000*2</f>
        <v>3200000</v>
      </c>
      <c r="I30" s="4">
        <f t="shared" si="1"/>
        <v>89600000</v>
      </c>
      <c r="J30" s="201"/>
      <c r="K30" s="4"/>
      <c r="L30" s="4"/>
      <c r="M30" s="4"/>
      <c r="N30" s="4">
        <f t="shared" si="0"/>
        <v>89600000</v>
      </c>
    </row>
    <row r="31" spans="1:14" x14ac:dyDescent="0.2">
      <c r="A31" s="86" t="s">
        <v>337</v>
      </c>
      <c r="B31" s="20" t="s">
        <v>262</v>
      </c>
      <c r="C31" s="20" t="s">
        <v>497</v>
      </c>
      <c r="D31" s="10">
        <v>16</v>
      </c>
      <c r="E31" s="9" t="s">
        <v>9</v>
      </c>
      <c r="F31" s="10">
        <v>1</v>
      </c>
      <c r="G31" s="22" t="s">
        <v>126</v>
      </c>
      <c r="H31" s="98">
        <f>1550000*2</f>
        <v>3100000</v>
      </c>
      <c r="I31" s="4">
        <f t="shared" si="1"/>
        <v>49600000</v>
      </c>
      <c r="J31" s="201"/>
      <c r="K31" s="4"/>
      <c r="L31" s="4"/>
      <c r="M31" s="4"/>
      <c r="N31" s="4">
        <f t="shared" si="0"/>
        <v>49600000</v>
      </c>
    </row>
    <row r="32" spans="1:14" x14ac:dyDescent="0.2">
      <c r="A32" s="86" t="s">
        <v>338</v>
      </c>
      <c r="B32" s="38" t="s">
        <v>33</v>
      </c>
      <c r="C32" s="38"/>
      <c r="D32" s="40">
        <f>SUM(D27:D31)</f>
        <v>154</v>
      </c>
      <c r="E32" s="9" t="s">
        <v>7</v>
      </c>
      <c r="F32" s="10">
        <v>1</v>
      </c>
      <c r="G32" s="22" t="s">
        <v>126</v>
      </c>
      <c r="H32" s="98">
        <v>400000</v>
      </c>
      <c r="I32" s="4">
        <f t="shared" si="1"/>
        <v>61600000</v>
      </c>
      <c r="J32" s="201"/>
      <c r="K32" s="4"/>
      <c r="L32" s="4"/>
      <c r="M32" s="4"/>
      <c r="N32" s="4">
        <f t="shared" si="0"/>
        <v>61600000</v>
      </c>
    </row>
    <row r="33" spans="1:14" x14ac:dyDescent="0.2">
      <c r="A33" s="87" t="s">
        <v>114</v>
      </c>
      <c r="B33" s="2" t="s">
        <v>14</v>
      </c>
      <c r="C33" s="2"/>
      <c r="D33" s="10"/>
      <c r="E33" s="9"/>
      <c r="F33" s="10"/>
      <c r="G33" s="22"/>
      <c r="H33" s="98"/>
      <c r="I33" s="4">
        <f t="shared" si="1"/>
        <v>0</v>
      </c>
      <c r="J33" s="201"/>
      <c r="K33" s="4"/>
      <c r="L33" s="4"/>
      <c r="M33" s="4"/>
      <c r="N33" s="4">
        <f t="shared" si="0"/>
        <v>0</v>
      </c>
    </row>
    <row r="34" spans="1:14" x14ac:dyDescent="0.2">
      <c r="A34" s="86" t="s">
        <v>362</v>
      </c>
      <c r="B34" s="20" t="s">
        <v>312</v>
      </c>
      <c r="C34" s="20" t="s">
        <v>497</v>
      </c>
      <c r="D34" s="10">
        <v>9</v>
      </c>
      <c r="E34" s="9" t="s">
        <v>9</v>
      </c>
      <c r="F34" s="10">
        <v>1</v>
      </c>
      <c r="G34" s="22" t="s">
        <v>126</v>
      </c>
      <c r="H34" s="98">
        <f>3700000*2</f>
        <v>7400000</v>
      </c>
      <c r="I34" s="4">
        <f t="shared" si="1"/>
        <v>66600000</v>
      </c>
      <c r="J34" s="201"/>
      <c r="K34" s="4"/>
      <c r="L34" s="4"/>
      <c r="M34" s="4"/>
      <c r="N34" s="4">
        <f t="shared" si="0"/>
        <v>66600000</v>
      </c>
    </row>
    <row r="35" spans="1:14" x14ac:dyDescent="0.2">
      <c r="A35" s="86" t="s">
        <v>363</v>
      </c>
      <c r="B35" s="20" t="s">
        <v>263</v>
      </c>
      <c r="C35" s="20" t="s">
        <v>497</v>
      </c>
      <c r="D35" s="10">
        <v>10</v>
      </c>
      <c r="E35" s="9" t="s">
        <v>9</v>
      </c>
      <c r="F35" s="10">
        <v>1</v>
      </c>
      <c r="G35" s="22" t="s">
        <v>126</v>
      </c>
      <c r="H35" s="98">
        <f>3650000*2</f>
        <v>7300000</v>
      </c>
      <c r="I35" s="4">
        <f t="shared" si="1"/>
        <v>73000000</v>
      </c>
      <c r="J35" s="201"/>
      <c r="K35" s="4"/>
      <c r="L35" s="4"/>
      <c r="M35" s="4"/>
      <c r="N35" s="4">
        <f t="shared" si="0"/>
        <v>73000000</v>
      </c>
    </row>
    <row r="36" spans="1:14" x14ac:dyDescent="0.2">
      <c r="A36" s="86" t="s">
        <v>364</v>
      </c>
      <c r="B36" s="20" t="s">
        <v>264</v>
      </c>
      <c r="C36" s="20" t="s">
        <v>497</v>
      </c>
      <c r="D36" s="10">
        <v>14</v>
      </c>
      <c r="E36" s="9" t="s">
        <v>9</v>
      </c>
      <c r="F36" s="10">
        <v>1</v>
      </c>
      <c r="G36" s="22" t="s">
        <v>126</v>
      </c>
      <c r="H36" s="98">
        <f>3500000*2</f>
        <v>7000000</v>
      </c>
      <c r="I36" s="4">
        <f t="shared" si="1"/>
        <v>98000000</v>
      </c>
      <c r="J36" s="201"/>
      <c r="K36" s="4"/>
      <c r="L36" s="4"/>
      <c r="M36" s="4"/>
      <c r="N36" s="4">
        <f t="shared" si="0"/>
        <v>98000000</v>
      </c>
    </row>
    <row r="37" spans="1:14" x14ac:dyDescent="0.2">
      <c r="A37" s="86" t="s">
        <v>365</v>
      </c>
      <c r="B37" s="20" t="s">
        <v>265</v>
      </c>
      <c r="C37" s="20" t="s">
        <v>497</v>
      </c>
      <c r="D37" s="10">
        <v>12</v>
      </c>
      <c r="E37" s="9" t="s">
        <v>9</v>
      </c>
      <c r="F37" s="10">
        <v>1</v>
      </c>
      <c r="G37" s="22" t="s">
        <v>126</v>
      </c>
      <c r="H37" s="98">
        <f>4000000*2</f>
        <v>8000000</v>
      </c>
      <c r="I37" s="4">
        <f t="shared" si="1"/>
        <v>96000000</v>
      </c>
      <c r="J37" s="201"/>
      <c r="K37" s="4"/>
      <c r="L37" s="4"/>
      <c r="M37" s="4"/>
      <c r="N37" s="4">
        <f t="shared" si="0"/>
        <v>96000000</v>
      </c>
    </row>
    <row r="38" spans="1:14" x14ac:dyDescent="0.2">
      <c r="A38" s="86" t="s">
        <v>366</v>
      </c>
      <c r="B38" s="38" t="s">
        <v>33</v>
      </c>
      <c r="C38" s="38"/>
      <c r="D38" s="40">
        <f>SUM(D34:D37)</f>
        <v>45</v>
      </c>
      <c r="E38" s="9" t="s">
        <v>7</v>
      </c>
      <c r="F38" s="10">
        <v>1</v>
      </c>
      <c r="G38" s="22" t="s">
        <v>126</v>
      </c>
      <c r="H38" s="98">
        <v>400000</v>
      </c>
      <c r="I38" s="4">
        <f t="shared" si="1"/>
        <v>18000000</v>
      </c>
      <c r="J38" s="201"/>
      <c r="K38" s="4"/>
      <c r="L38" s="4"/>
      <c r="M38" s="4"/>
      <c r="N38" s="4">
        <f t="shared" si="0"/>
        <v>18000000</v>
      </c>
    </row>
    <row r="39" spans="1:14" x14ac:dyDescent="0.2">
      <c r="A39" s="87" t="s">
        <v>367</v>
      </c>
      <c r="B39" s="2" t="s">
        <v>15</v>
      </c>
      <c r="C39" s="2"/>
      <c r="D39" s="10"/>
      <c r="E39" s="9"/>
      <c r="F39" s="10"/>
      <c r="G39" s="22"/>
      <c r="H39" s="98"/>
      <c r="I39" s="4">
        <f t="shared" si="1"/>
        <v>0</v>
      </c>
      <c r="J39" s="201"/>
      <c r="K39" s="4"/>
      <c r="L39" s="4"/>
      <c r="M39" s="4"/>
      <c r="N39" s="4">
        <f t="shared" si="0"/>
        <v>0</v>
      </c>
    </row>
    <row r="40" spans="1:14" x14ac:dyDescent="0.2">
      <c r="A40" s="86" t="s">
        <v>368</v>
      </c>
      <c r="B40" s="20" t="s">
        <v>266</v>
      </c>
      <c r="C40" s="20" t="s">
        <v>497</v>
      </c>
      <c r="D40" s="10">
        <v>30</v>
      </c>
      <c r="E40" s="9" t="s">
        <v>9</v>
      </c>
      <c r="F40" s="10">
        <v>1</v>
      </c>
      <c r="G40" s="22" t="s">
        <v>126</v>
      </c>
      <c r="H40" s="98">
        <v>200000</v>
      </c>
      <c r="I40" s="4">
        <f t="shared" si="1"/>
        <v>6000000</v>
      </c>
      <c r="J40" s="201"/>
      <c r="K40" s="4"/>
      <c r="L40" s="4"/>
      <c r="M40" s="4"/>
      <c r="N40" s="4">
        <f t="shared" si="0"/>
        <v>6000000</v>
      </c>
    </row>
    <row r="41" spans="1:14" x14ac:dyDescent="0.2">
      <c r="A41" s="86" t="s">
        <v>369</v>
      </c>
      <c r="B41" s="20" t="s">
        <v>267</v>
      </c>
      <c r="C41" s="20" t="s">
        <v>497</v>
      </c>
      <c r="D41" s="10">
        <v>18</v>
      </c>
      <c r="E41" s="9" t="s">
        <v>9</v>
      </c>
      <c r="F41" s="10">
        <v>1</v>
      </c>
      <c r="G41" s="22" t="s">
        <v>126</v>
      </c>
      <c r="H41" s="98">
        <f>1300000*3</f>
        <v>3900000</v>
      </c>
      <c r="I41" s="4">
        <f t="shared" si="1"/>
        <v>70200000</v>
      </c>
      <c r="J41" s="201"/>
      <c r="K41" s="4"/>
      <c r="L41" s="4"/>
      <c r="M41" s="4"/>
      <c r="N41" s="4">
        <f t="shared" si="0"/>
        <v>70200000</v>
      </c>
    </row>
    <row r="42" spans="1:14" x14ac:dyDescent="0.2">
      <c r="A42" s="86" t="s">
        <v>370</v>
      </c>
      <c r="B42" s="20" t="s">
        <v>268</v>
      </c>
      <c r="C42" s="20" t="s">
        <v>497</v>
      </c>
      <c r="D42" s="10">
        <v>18</v>
      </c>
      <c r="E42" s="9" t="s">
        <v>9</v>
      </c>
      <c r="F42" s="10">
        <v>1</v>
      </c>
      <c r="G42" s="22" t="s">
        <v>126</v>
      </c>
      <c r="H42" s="98">
        <f>900000*2</f>
        <v>1800000</v>
      </c>
      <c r="I42" s="4">
        <f t="shared" si="1"/>
        <v>32400000</v>
      </c>
      <c r="J42" s="201"/>
      <c r="K42" s="4"/>
      <c r="L42" s="4"/>
      <c r="M42" s="4"/>
      <c r="N42" s="4">
        <f t="shared" si="0"/>
        <v>32400000</v>
      </c>
    </row>
    <row r="43" spans="1:14" x14ac:dyDescent="0.2">
      <c r="A43" s="86" t="s">
        <v>371</v>
      </c>
      <c r="B43" s="20" t="s">
        <v>269</v>
      </c>
      <c r="C43" s="20" t="s">
        <v>497</v>
      </c>
      <c r="D43" s="10">
        <v>7</v>
      </c>
      <c r="E43" s="9" t="s">
        <v>9</v>
      </c>
      <c r="F43" s="10">
        <v>1</v>
      </c>
      <c r="G43" s="22" t="s">
        <v>126</v>
      </c>
      <c r="H43" s="98">
        <v>2000000</v>
      </c>
      <c r="I43" s="4">
        <f t="shared" si="1"/>
        <v>14000000</v>
      </c>
      <c r="J43" s="201"/>
      <c r="K43" s="4"/>
      <c r="L43" s="4"/>
      <c r="M43" s="4"/>
      <c r="N43" s="4">
        <f t="shared" si="0"/>
        <v>14000000</v>
      </c>
    </row>
    <row r="44" spans="1:14" x14ac:dyDescent="0.2">
      <c r="A44" s="86" t="s">
        <v>372</v>
      </c>
      <c r="B44" s="20" t="s">
        <v>270</v>
      </c>
      <c r="C44" s="20" t="s">
        <v>497</v>
      </c>
      <c r="D44" s="10">
        <v>15</v>
      </c>
      <c r="E44" s="9" t="s">
        <v>9</v>
      </c>
      <c r="F44" s="10">
        <v>1</v>
      </c>
      <c r="G44" s="22" t="s">
        <v>126</v>
      </c>
      <c r="H44" s="98">
        <f>350000*2</f>
        <v>700000</v>
      </c>
      <c r="I44" s="4">
        <f t="shared" si="1"/>
        <v>10500000</v>
      </c>
      <c r="J44" s="201"/>
      <c r="K44" s="4"/>
      <c r="L44" s="4"/>
      <c r="M44" s="4"/>
      <c r="N44" s="4">
        <f t="shared" si="0"/>
        <v>10500000</v>
      </c>
    </row>
    <row r="45" spans="1:14" x14ac:dyDescent="0.2">
      <c r="A45" s="86" t="s">
        <v>373</v>
      </c>
      <c r="B45" s="38" t="s">
        <v>33</v>
      </c>
      <c r="C45" s="38"/>
      <c r="D45" s="40">
        <f>SUM(D40:D44)</f>
        <v>88</v>
      </c>
      <c r="E45" s="9" t="s">
        <v>7</v>
      </c>
      <c r="F45" s="10">
        <v>1</v>
      </c>
      <c r="G45" s="22" t="s">
        <v>126</v>
      </c>
      <c r="H45" s="98">
        <v>400000</v>
      </c>
      <c r="I45" s="4">
        <f t="shared" si="1"/>
        <v>35200000</v>
      </c>
      <c r="J45" s="201"/>
      <c r="K45" s="4"/>
      <c r="L45" s="4"/>
      <c r="M45" s="4"/>
      <c r="N45" s="4">
        <f t="shared" si="0"/>
        <v>35200000</v>
      </c>
    </row>
    <row r="46" spans="1:14" x14ac:dyDescent="0.2">
      <c r="A46" s="87" t="s">
        <v>374</v>
      </c>
      <c r="B46" s="2" t="s">
        <v>16</v>
      </c>
      <c r="C46" s="2"/>
      <c r="D46" s="10"/>
      <c r="E46" s="9"/>
      <c r="F46" s="10"/>
      <c r="G46" s="22"/>
      <c r="H46" s="98"/>
      <c r="I46" s="4">
        <f t="shared" si="1"/>
        <v>0</v>
      </c>
      <c r="J46" s="201"/>
      <c r="K46" s="4"/>
      <c r="L46" s="4"/>
      <c r="M46" s="4"/>
      <c r="N46" s="4">
        <f t="shared" si="0"/>
        <v>0</v>
      </c>
    </row>
    <row r="47" spans="1:14" x14ac:dyDescent="0.2">
      <c r="A47" s="86" t="s">
        <v>375</v>
      </c>
      <c r="B47" s="20" t="s">
        <v>271</v>
      </c>
      <c r="C47" s="20" t="s">
        <v>497</v>
      </c>
      <c r="D47" s="10">
        <v>7</v>
      </c>
      <c r="E47" s="9" t="s">
        <v>9</v>
      </c>
      <c r="F47" s="10">
        <v>1</v>
      </c>
      <c r="G47" s="22" t="s">
        <v>10</v>
      </c>
      <c r="H47" s="98">
        <f>1400000*2</f>
        <v>2800000</v>
      </c>
      <c r="I47" s="4">
        <f t="shared" si="1"/>
        <v>19600000</v>
      </c>
      <c r="J47" s="201"/>
      <c r="K47" s="4"/>
      <c r="L47" s="4"/>
      <c r="M47" s="4"/>
      <c r="N47" s="4">
        <f t="shared" si="0"/>
        <v>19600000</v>
      </c>
    </row>
    <row r="48" spans="1:14" x14ac:dyDescent="0.2">
      <c r="A48" s="86" t="s">
        <v>376</v>
      </c>
      <c r="B48" s="20" t="s">
        <v>272</v>
      </c>
      <c r="C48" s="20" t="s">
        <v>497</v>
      </c>
      <c r="D48" s="10">
        <v>33</v>
      </c>
      <c r="E48" s="9" t="s">
        <v>9</v>
      </c>
      <c r="F48" s="10">
        <v>1</v>
      </c>
      <c r="G48" s="22" t="s">
        <v>10</v>
      </c>
      <c r="H48" s="98">
        <f>1720000*2</f>
        <v>3440000</v>
      </c>
      <c r="I48" s="4">
        <f t="shared" si="1"/>
        <v>113520000</v>
      </c>
      <c r="J48" s="201"/>
      <c r="K48" s="4"/>
      <c r="L48" s="4"/>
      <c r="M48" s="4"/>
      <c r="N48" s="4">
        <f t="shared" si="0"/>
        <v>113520000</v>
      </c>
    </row>
    <row r="49" spans="1:16" x14ac:dyDescent="0.2">
      <c r="A49" s="86" t="s">
        <v>377</v>
      </c>
      <c r="B49" s="20" t="s">
        <v>273</v>
      </c>
      <c r="C49" s="20" t="s">
        <v>497</v>
      </c>
      <c r="D49" s="10">
        <v>35</v>
      </c>
      <c r="E49" s="9" t="s">
        <v>9</v>
      </c>
      <c r="F49" s="10">
        <v>1</v>
      </c>
      <c r="G49" s="22" t="s">
        <v>10</v>
      </c>
      <c r="H49" s="98">
        <f>+(1900000+1550000)*2</f>
        <v>6900000</v>
      </c>
      <c r="I49" s="4">
        <f t="shared" si="1"/>
        <v>241500000</v>
      </c>
      <c r="J49" s="201"/>
      <c r="K49" s="4"/>
      <c r="L49" s="4"/>
      <c r="M49" s="4"/>
      <c r="N49" s="4">
        <f t="shared" si="0"/>
        <v>241500000</v>
      </c>
    </row>
    <row r="50" spans="1:16" x14ac:dyDescent="0.2">
      <c r="A50" s="86" t="s">
        <v>378</v>
      </c>
      <c r="B50" s="20" t="s">
        <v>274</v>
      </c>
      <c r="C50" s="20" t="s">
        <v>497</v>
      </c>
      <c r="D50" s="10">
        <v>13</v>
      </c>
      <c r="E50" s="9" t="s">
        <v>9</v>
      </c>
      <c r="F50" s="10">
        <v>1</v>
      </c>
      <c r="G50" s="22" t="s">
        <v>10</v>
      </c>
      <c r="H50" s="98">
        <f>1400000*2</f>
        <v>2800000</v>
      </c>
      <c r="I50" s="4">
        <f t="shared" si="1"/>
        <v>36400000</v>
      </c>
      <c r="J50" s="201"/>
      <c r="K50" s="4"/>
      <c r="L50" s="4"/>
      <c r="M50" s="4"/>
      <c r="N50" s="4">
        <f t="shared" si="0"/>
        <v>36400000</v>
      </c>
    </row>
    <row r="51" spans="1:16" x14ac:dyDescent="0.2">
      <c r="A51" s="86" t="s">
        <v>379</v>
      </c>
      <c r="B51" s="38" t="s">
        <v>33</v>
      </c>
      <c r="C51" s="38"/>
      <c r="D51" s="40">
        <f>SUM(D47:D50)</f>
        <v>88</v>
      </c>
      <c r="E51" s="9" t="s">
        <v>7</v>
      </c>
      <c r="F51" s="10">
        <v>1</v>
      </c>
      <c r="G51" s="22" t="s">
        <v>10</v>
      </c>
      <c r="H51" s="98">
        <v>400000</v>
      </c>
      <c r="I51" s="4">
        <f t="shared" si="1"/>
        <v>35200000</v>
      </c>
      <c r="J51" s="201"/>
      <c r="K51" s="4"/>
      <c r="L51" s="4"/>
      <c r="M51" s="4"/>
      <c r="N51" s="4">
        <f t="shared" si="0"/>
        <v>35200000</v>
      </c>
    </row>
    <row r="52" spans="1:16" x14ac:dyDescent="0.2">
      <c r="A52" s="87" t="s">
        <v>380</v>
      </c>
      <c r="B52" s="2" t="s">
        <v>31</v>
      </c>
      <c r="C52" s="2"/>
      <c r="D52" s="10"/>
      <c r="E52" s="9"/>
      <c r="F52" s="10"/>
      <c r="G52" s="22"/>
      <c r="H52" s="98"/>
      <c r="I52" s="4"/>
      <c r="J52" s="201"/>
      <c r="K52" s="4"/>
      <c r="L52" s="4"/>
      <c r="M52" s="4"/>
      <c r="N52" s="4">
        <f t="shared" si="0"/>
        <v>0</v>
      </c>
    </row>
    <row r="53" spans="1:16" x14ac:dyDescent="0.2">
      <c r="A53" s="86" t="s">
        <v>381</v>
      </c>
      <c r="B53" s="20" t="s">
        <v>275</v>
      </c>
      <c r="C53" s="20" t="s">
        <v>497</v>
      </c>
      <c r="D53" s="10">
        <v>19</v>
      </c>
      <c r="E53" s="9" t="s">
        <v>7</v>
      </c>
      <c r="F53" s="10">
        <v>1</v>
      </c>
      <c r="G53" s="22" t="s">
        <v>21</v>
      </c>
      <c r="H53" s="98">
        <f>3200000*2</f>
        <v>6400000</v>
      </c>
      <c r="I53" s="4">
        <f>D53*F53*H53</f>
        <v>121600000</v>
      </c>
      <c r="J53" s="201"/>
      <c r="K53" s="4"/>
      <c r="L53" s="4"/>
      <c r="M53" s="4"/>
      <c r="N53" s="4">
        <f t="shared" si="0"/>
        <v>121600000</v>
      </c>
    </row>
    <row r="54" spans="1:16" x14ac:dyDescent="0.2">
      <c r="A54" s="86" t="s">
        <v>382</v>
      </c>
      <c r="B54" s="38" t="s">
        <v>33</v>
      </c>
      <c r="C54" s="38"/>
      <c r="D54" s="40">
        <f>SUM(D53)</f>
        <v>19</v>
      </c>
      <c r="E54" s="9" t="s">
        <v>7</v>
      </c>
      <c r="F54" s="10">
        <v>1</v>
      </c>
      <c r="G54" s="22" t="s">
        <v>10</v>
      </c>
      <c r="H54" s="98">
        <v>400000</v>
      </c>
      <c r="I54" s="4">
        <f>D54*F54*H54</f>
        <v>7600000</v>
      </c>
      <c r="J54" s="202"/>
      <c r="K54" s="4"/>
      <c r="L54" s="4"/>
      <c r="M54" s="4"/>
      <c r="N54" s="4">
        <f t="shared" si="0"/>
        <v>7600000</v>
      </c>
    </row>
    <row r="55" spans="1:16" ht="28" x14ac:dyDescent="0.2">
      <c r="A55" s="16"/>
      <c r="B55" s="95" t="s">
        <v>406</v>
      </c>
      <c r="C55" s="25"/>
      <c r="D55" s="41">
        <f>+D54+D51+D45+D38+D32+D25</f>
        <v>581</v>
      </c>
      <c r="E55" s="27"/>
      <c r="F55" s="26"/>
      <c r="G55" s="27"/>
      <c r="H55" s="66"/>
      <c r="I55" s="99">
        <f>SUM(I15:I54)</f>
        <v>3363960000</v>
      </c>
      <c r="J55" s="28"/>
      <c r="K55" s="28">
        <f>SUM(K15:K54)</f>
        <v>0</v>
      </c>
      <c r="L55" s="28">
        <f>SUM(L15:L54)</f>
        <v>0</v>
      </c>
      <c r="M55" s="28"/>
      <c r="N55" s="28">
        <f>SUM(N15:N54)</f>
        <v>3363960000</v>
      </c>
    </row>
    <row r="56" spans="1:16" x14ac:dyDescent="0.2">
      <c r="A56" s="17">
        <v>2</v>
      </c>
      <c r="B56" s="2" t="s">
        <v>383</v>
      </c>
      <c r="C56" s="2"/>
      <c r="D56" s="10"/>
      <c r="E56" s="9"/>
      <c r="F56" s="10"/>
      <c r="G56" s="9"/>
      <c r="H56" s="70"/>
      <c r="I56" s="70"/>
      <c r="J56" s="18"/>
      <c r="K56" s="5"/>
      <c r="L56" s="5"/>
      <c r="M56" s="5"/>
      <c r="N56" s="63"/>
    </row>
    <row r="57" spans="1:16" ht="16" customHeight="1" x14ac:dyDescent="0.2">
      <c r="A57" s="87" t="s">
        <v>8</v>
      </c>
      <c r="B57" s="20" t="s">
        <v>35</v>
      </c>
      <c r="C57" s="20"/>
      <c r="D57" s="10">
        <v>2</v>
      </c>
      <c r="E57" s="9" t="s">
        <v>18</v>
      </c>
      <c r="F57" s="10">
        <v>2</v>
      </c>
      <c r="G57" s="9" t="s">
        <v>36</v>
      </c>
      <c r="H57" s="70">
        <v>5000000</v>
      </c>
      <c r="I57" s="63">
        <f>D57*F57*H57</f>
        <v>20000000</v>
      </c>
      <c r="J57" s="18"/>
      <c r="K57" s="5"/>
      <c r="L57" s="5"/>
      <c r="M57" s="5"/>
      <c r="N57" s="63">
        <f>+I57</f>
        <v>20000000</v>
      </c>
    </row>
    <row r="58" spans="1:16" ht="16" customHeight="1" x14ac:dyDescent="0.2">
      <c r="A58" s="87" t="s">
        <v>17</v>
      </c>
      <c r="B58" s="20" t="s">
        <v>227</v>
      </c>
      <c r="C58" s="20"/>
      <c r="D58" s="10">
        <v>2</v>
      </c>
      <c r="E58" s="9" t="s">
        <v>18</v>
      </c>
      <c r="F58" s="10">
        <v>45</v>
      </c>
      <c r="G58" s="9" t="s">
        <v>6</v>
      </c>
      <c r="H58" s="70">
        <v>150000</v>
      </c>
      <c r="I58" s="63">
        <f>D58*F58*H58</f>
        <v>13500000</v>
      </c>
      <c r="J58" s="18"/>
      <c r="K58" s="5"/>
      <c r="L58" s="5"/>
      <c r="M58" s="5"/>
      <c r="N58" s="63">
        <f>I58</f>
        <v>13500000</v>
      </c>
    </row>
    <row r="59" spans="1:16" ht="16" customHeight="1" x14ac:dyDescent="0.2">
      <c r="A59" s="16"/>
      <c r="B59" s="95" t="s">
        <v>300</v>
      </c>
      <c r="C59" s="25"/>
      <c r="D59" s="26"/>
      <c r="E59" s="27"/>
      <c r="F59" s="26"/>
      <c r="G59" s="27"/>
      <c r="H59" s="66"/>
      <c r="I59" s="61">
        <f t="shared" ref="I59:N59" si="2">SUM(I57:I58)</f>
        <v>33500000</v>
      </c>
      <c r="J59" s="61">
        <f t="shared" si="2"/>
        <v>0</v>
      </c>
      <c r="K59" s="61">
        <f t="shared" si="2"/>
        <v>0</v>
      </c>
      <c r="L59" s="61">
        <f t="shared" si="2"/>
        <v>0</v>
      </c>
      <c r="M59" s="61">
        <f t="shared" si="2"/>
        <v>0</v>
      </c>
      <c r="N59" s="61">
        <f t="shared" si="2"/>
        <v>33500000</v>
      </c>
    </row>
    <row r="60" spans="1:16" x14ac:dyDescent="0.2">
      <c r="A60" s="17">
        <v>3</v>
      </c>
      <c r="B60" s="8" t="s">
        <v>407</v>
      </c>
      <c r="C60" s="8"/>
      <c r="D60" s="10"/>
      <c r="E60" s="9"/>
      <c r="F60" s="10"/>
      <c r="G60" s="9"/>
      <c r="H60" s="70"/>
      <c r="I60" s="70"/>
      <c r="J60" s="18"/>
      <c r="K60" s="5"/>
      <c r="L60" s="5"/>
      <c r="M60" s="5"/>
      <c r="N60" s="64"/>
    </row>
    <row r="61" spans="1:16" ht="16" customHeight="1" x14ac:dyDescent="0.2">
      <c r="A61" s="87" t="s">
        <v>115</v>
      </c>
      <c r="B61" s="8" t="s">
        <v>276</v>
      </c>
      <c r="C61" s="8"/>
      <c r="D61" s="10"/>
      <c r="E61" s="9"/>
      <c r="F61" s="10"/>
      <c r="G61" s="9"/>
      <c r="H61" s="70"/>
      <c r="I61" s="63">
        <f t="shared" ref="I61:I69" si="3">D61*F61*H61</f>
        <v>0</v>
      </c>
      <c r="J61" s="18"/>
      <c r="K61" s="5"/>
      <c r="L61" s="5"/>
      <c r="M61" s="5"/>
      <c r="N61" s="64"/>
    </row>
    <row r="62" spans="1:16" s="23" customFormat="1" ht="16" customHeight="1" x14ac:dyDescent="0.2">
      <c r="A62" s="58" t="s">
        <v>384</v>
      </c>
      <c r="B62" s="24" t="s">
        <v>314</v>
      </c>
      <c r="C62" s="24"/>
      <c r="D62" s="21">
        <v>1</v>
      </c>
      <c r="E62" s="22" t="s">
        <v>45</v>
      </c>
      <c r="F62" s="21">
        <v>1</v>
      </c>
      <c r="G62" s="22" t="s">
        <v>21</v>
      </c>
      <c r="H62" s="68">
        <v>0</v>
      </c>
      <c r="I62" s="60">
        <f t="shared" si="3"/>
        <v>0</v>
      </c>
      <c r="J62" s="43"/>
      <c r="K62" s="4"/>
      <c r="L62" s="4"/>
      <c r="M62" s="4"/>
      <c r="N62" s="64"/>
      <c r="P62" s="78"/>
    </row>
    <row r="63" spans="1:16" ht="16" customHeight="1" x14ac:dyDescent="0.2">
      <c r="A63" s="58" t="s">
        <v>385</v>
      </c>
      <c r="B63" s="20" t="s">
        <v>85</v>
      </c>
      <c r="C63" s="20"/>
      <c r="D63" s="10">
        <v>3</v>
      </c>
      <c r="E63" s="9" t="s">
        <v>44</v>
      </c>
      <c r="F63" s="10">
        <v>1</v>
      </c>
      <c r="G63" s="9" t="s">
        <v>21</v>
      </c>
      <c r="H63" s="70">
        <v>300000</v>
      </c>
      <c r="I63" s="63">
        <f t="shared" si="3"/>
        <v>900000</v>
      </c>
      <c r="J63" s="18"/>
      <c r="K63" s="5"/>
      <c r="L63" s="5"/>
      <c r="M63" s="5"/>
      <c r="N63" s="63">
        <f>+I63</f>
        <v>900000</v>
      </c>
    </row>
    <row r="64" spans="1:16" ht="16" customHeight="1" x14ac:dyDescent="0.2">
      <c r="A64" s="58" t="s">
        <v>386</v>
      </c>
      <c r="B64" s="20" t="s">
        <v>87</v>
      </c>
      <c r="C64" s="20"/>
      <c r="D64" s="10">
        <v>10</v>
      </c>
      <c r="E64" s="9" t="s">
        <v>44</v>
      </c>
      <c r="F64" s="10">
        <v>1</v>
      </c>
      <c r="G64" s="9" t="s">
        <v>21</v>
      </c>
      <c r="H64" s="70">
        <v>50000</v>
      </c>
      <c r="I64" s="63">
        <f t="shared" si="3"/>
        <v>500000</v>
      </c>
      <c r="J64" s="18"/>
      <c r="K64" s="5"/>
      <c r="L64" s="5"/>
      <c r="M64" s="5"/>
      <c r="N64" s="63">
        <f t="shared" ref="N64:N81" si="4">+I64</f>
        <v>500000</v>
      </c>
    </row>
    <row r="65" spans="1:14" ht="16" customHeight="1" x14ac:dyDescent="0.2">
      <c r="A65" s="58" t="s">
        <v>387</v>
      </c>
      <c r="B65" s="20" t="s">
        <v>86</v>
      </c>
      <c r="C65" s="20"/>
      <c r="D65" s="10">
        <v>10</v>
      </c>
      <c r="E65" s="9" t="s">
        <v>44</v>
      </c>
      <c r="F65" s="10">
        <v>1</v>
      </c>
      <c r="G65" s="9" t="s">
        <v>10</v>
      </c>
      <c r="H65" s="70">
        <v>100000</v>
      </c>
      <c r="I65" s="63">
        <f t="shared" si="3"/>
        <v>1000000</v>
      </c>
      <c r="J65" s="18"/>
      <c r="K65" s="5"/>
      <c r="L65" s="5"/>
      <c r="M65" s="5"/>
      <c r="N65" s="63">
        <f t="shared" si="4"/>
        <v>1000000</v>
      </c>
    </row>
    <row r="66" spans="1:14" ht="16" customHeight="1" x14ac:dyDescent="0.2">
      <c r="A66" s="58" t="s">
        <v>388</v>
      </c>
      <c r="B66" s="20" t="s">
        <v>88</v>
      </c>
      <c r="C66" s="20"/>
      <c r="D66" s="10">
        <v>3</v>
      </c>
      <c r="E66" s="9" t="s">
        <v>44</v>
      </c>
      <c r="F66" s="10">
        <v>1</v>
      </c>
      <c r="G66" s="9" t="s">
        <v>21</v>
      </c>
      <c r="H66" s="70">
        <v>100000</v>
      </c>
      <c r="I66" s="63">
        <f t="shared" si="3"/>
        <v>300000</v>
      </c>
      <c r="J66" s="18"/>
      <c r="K66" s="5"/>
      <c r="L66" s="5"/>
      <c r="M66" s="5"/>
      <c r="N66" s="63">
        <f t="shared" si="4"/>
        <v>300000</v>
      </c>
    </row>
    <row r="67" spans="1:14" ht="16" customHeight="1" x14ac:dyDescent="0.2">
      <c r="A67" s="58" t="s">
        <v>389</v>
      </c>
      <c r="B67" s="20" t="s">
        <v>277</v>
      </c>
      <c r="C67" s="20"/>
      <c r="D67" s="10">
        <v>1</v>
      </c>
      <c r="E67" s="9" t="s">
        <v>76</v>
      </c>
      <c r="F67" s="10">
        <v>5</v>
      </c>
      <c r="G67" s="9" t="s">
        <v>7</v>
      </c>
      <c r="H67" s="70">
        <v>250000</v>
      </c>
      <c r="I67" s="63">
        <f t="shared" si="3"/>
        <v>1250000</v>
      </c>
      <c r="J67" s="18"/>
      <c r="K67" s="5"/>
      <c r="L67" s="5"/>
      <c r="M67" s="5"/>
      <c r="N67" s="63">
        <f t="shared" si="4"/>
        <v>1250000</v>
      </c>
    </row>
    <row r="68" spans="1:14" ht="16" customHeight="1" x14ac:dyDescent="0.2">
      <c r="A68" s="58" t="s">
        <v>390</v>
      </c>
      <c r="B68" s="20" t="s">
        <v>298</v>
      </c>
      <c r="C68" s="20"/>
      <c r="D68" s="10">
        <v>15</v>
      </c>
      <c r="E68" s="9" t="s">
        <v>75</v>
      </c>
      <c r="F68" s="10">
        <v>1</v>
      </c>
      <c r="G68" s="9" t="s">
        <v>21</v>
      </c>
      <c r="H68" s="70">
        <v>200000</v>
      </c>
      <c r="I68" s="63">
        <f t="shared" si="3"/>
        <v>3000000</v>
      </c>
      <c r="J68" s="18"/>
      <c r="K68" s="5"/>
      <c r="L68" s="5"/>
      <c r="M68" s="5"/>
      <c r="N68" s="63">
        <f t="shared" si="4"/>
        <v>3000000</v>
      </c>
    </row>
    <row r="69" spans="1:14" ht="16" customHeight="1" x14ac:dyDescent="0.2">
      <c r="A69" s="58" t="s">
        <v>391</v>
      </c>
      <c r="B69" s="20" t="s">
        <v>89</v>
      </c>
      <c r="C69" s="20"/>
      <c r="D69" s="10">
        <v>15</v>
      </c>
      <c r="E69" s="9" t="s">
        <v>75</v>
      </c>
      <c r="F69" s="10">
        <v>1</v>
      </c>
      <c r="G69" s="9" t="s">
        <v>21</v>
      </c>
      <c r="H69" s="70">
        <v>300000</v>
      </c>
      <c r="I69" s="63">
        <f t="shared" si="3"/>
        <v>4500000</v>
      </c>
      <c r="J69" s="18"/>
      <c r="K69" s="5"/>
      <c r="L69" s="5"/>
      <c r="M69" s="5"/>
      <c r="N69" s="63">
        <f t="shared" si="4"/>
        <v>4500000</v>
      </c>
    </row>
    <row r="70" spans="1:14" x14ac:dyDescent="0.2">
      <c r="A70" s="19"/>
      <c r="B70" s="20"/>
      <c r="C70" s="20"/>
      <c r="D70" s="10"/>
      <c r="E70" s="9"/>
      <c r="F70" s="10"/>
      <c r="G70" s="9"/>
      <c r="H70" s="70"/>
      <c r="I70" s="70"/>
      <c r="J70" s="18"/>
      <c r="K70" s="5"/>
      <c r="L70" s="5"/>
      <c r="M70" s="5"/>
      <c r="N70" s="63">
        <f t="shared" si="4"/>
        <v>0</v>
      </c>
    </row>
    <row r="71" spans="1:14" x14ac:dyDescent="0.2">
      <c r="A71" s="93" t="s">
        <v>116</v>
      </c>
      <c r="B71" s="2" t="s">
        <v>342</v>
      </c>
      <c r="C71" s="2"/>
      <c r="D71" s="10"/>
      <c r="E71" s="9"/>
      <c r="F71" s="10"/>
      <c r="G71" s="9"/>
      <c r="H71" s="70"/>
      <c r="I71" s="70"/>
      <c r="J71" s="18"/>
      <c r="K71" s="5"/>
      <c r="L71" s="5"/>
      <c r="M71" s="5"/>
      <c r="N71" s="63">
        <f t="shared" si="4"/>
        <v>0</v>
      </c>
    </row>
    <row r="72" spans="1:14" ht="16" customHeight="1" x14ac:dyDescent="0.2">
      <c r="A72" s="58" t="s">
        <v>392</v>
      </c>
      <c r="B72" s="94" t="s">
        <v>397</v>
      </c>
      <c r="C72" s="20"/>
      <c r="D72" s="10">
        <v>1</v>
      </c>
      <c r="E72" s="9" t="s">
        <v>18</v>
      </c>
      <c r="F72" s="10">
        <v>1</v>
      </c>
      <c r="G72" s="9" t="s">
        <v>21</v>
      </c>
      <c r="H72" s="70">
        <v>500000</v>
      </c>
      <c r="I72" s="63">
        <f>D72*F72*H72</f>
        <v>500000</v>
      </c>
      <c r="J72" s="18"/>
      <c r="K72" s="5"/>
      <c r="L72" s="5"/>
      <c r="M72" s="5"/>
      <c r="N72" s="63">
        <f t="shared" si="4"/>
        <v>500000</v>
      </c>
    </row>
    <row r="73" spans="1:14" ht="16" customHeight="1" x14ac:dyDescent="0.2">
      <c r="A73" s="58" t="s">
        <v>393</v>
      </c>
      <c r="B73" s="88" t="s">
        <v>398</v>
      </c>
      <c r="C73" s="24"/>
      <c r="D73" s="10">
        <v>1</v>
      </c>
      <c r="E73" s="9" t="s">
        <v>18</v>
      </c>
      <c r="F73" s="10">
        <v>1</v>
      </c>
      <c r="G73" s="9" t="s">
        <v>21</v>
      </c>
      <c r="H73" s="70">
        <v>0</v>
      </c>
      <c r="I73" s="63">
        <f>D73*F73*H73</f>
        <v>0</v>
      </c>
      <c r="J73" s="18"/>
      <c r="K73" s="5"/>
      <c r="L73" s="5"/>
      <c r="M73" s="5"/>
      <c r="N73" s="63">
        <f t="shared" si="4"/>
        <v>0</v>
      </c>
    </row>
    <row r="74" spans="1:14" ht="16" customHeight="1" x14ac:dyDescent="0.2">
      <c r="A74" s="58" t="s">
        <v>394</v>
      </c>
      <c r="B74" s="88" t="s">
        <v>399</v>
      </c>
      <c r="C74" s="24"/>
      <c r="D74" s="10">
        <v>1</v>
      </c>
      <c r="E74" s="9" t="s">
        <v>76</v>
      </c>
      <c r="F74" s="10">
        <v>1</v>
      </c>
      <c r="G74" s="9" t="s">
        <v>21</v>
      </c>
      <c r="H74" s="70">
        <v>200000</v>
      </c>
      <c r="I74" s="63">
        <f>D74*F74*H74</f>
        <v>200000</v>
      </c>
      <c r="J74" s="18"/>
      <c r="K74" s="5"/>
      <c r="L74" s="5"/>
      <c r="M74" s="5"/>
      <c r="N74" s="63">
        <f t="shared" si="4"/>
        <v>200000</v>
      </c>
    </row>
    <row r="75" spans="1:14" ht="16" customHeight="1" x14ac:dyDescent="0.2">
      <c r="A75" s="58" t="s">
        <v>395</v>
      </c>
      <c r="B75" s="88" t="s">
        <v>400</v>
      </c>
      <c r="C75" s="24"/>
      <c r="D75" s="10">
        <v>1</v>
      </c>
      <c r="E75" s="9" t="s">
        <v>18</v>
      </c>
      <c r="F75" s="10">
        <v>1</v>
      </c>
      <c r="G75" s="9" t="s">
        <v>21</v>
      </c>
      <c r="H75" s="70">
        <v>2000000</v>
      </c>
      <c r="I75" s="63">
        <f>D75*F75*H75</f>
        <v>2000000</v>
      </c>
      <c r="J75" s="18"/>
      <c r="K75" s="5"/>
      <c r="L75" s="5"/>
      <c r="M75" s="5"/>
      <c r="N75" s="63">
        <f t="shared" si="4"/>
        <v>2000000</v>
      </c>
    </row>
    <row r="76" spans="1:14" ht="16" customHeight="1" x14ac:dyDescent="0.2">
      <c r="A76" s="58" t="s">
        <v>396</v>
      </c>
      <c r="B76" s="88" t="s">
        <v>401</v>
      </c>
      <c r="C76" s="24"/>
      <c r="D76" s="10">
        <v>1</v>
      </c>
      <c r="E76" s="9" t="s">
        <v>18</v>
      </c>
      <c r="F76" s="10">
        <v>1</v>
      </c>
      <c r="G76" s="9" t="s">
        <v>76</v>
      </c>
      <c r="H76" s="70">
        <v>500000</v>
      </c>
      <c r="I76" s="63">
        <f>D76*F76*H76</f>
        <v>500000</v>
      </c>
      <c r="J76" s="18"/>
      <c r="K76" s="5"/>
      <c r="L76" s="5"/>
      <c r="M76" s="5"/>
      <c r="N76" s="63">
        <f t="shared" si="4"/>
        <v>500000</v>
      </c>
    </row>
    <row r="77" spans="1:14" ht="16" customHeight="1" x14ac:dyDescent="0.2">
      <c r="A77" s="58"/>
      <c r="B77" s="88"/>
      <c r="C77" s="24"/>
      <c r="D77" s="10"/>
      <c r="E77" s="9"/>
      <c r="F77" s="10"/>
      <c r="G77" s="9"/>
      <c r="H77" s="70"/>
      <c r="I77" s="63"/>
      <c r="J77" s="18"/>
      <c r="K77" s="5"/>
      <c r="L77" s="5"/>
      <c r="M77" s="5"/>
      <c r="N77" s="63">
        <f t="shared" si="4"/>
        <v>0</v>
      </c>
    </row>
    <row r="78" spans="1:14" x14ac:dyDescent="0.2">
      <c r="A78" s="100" t="s">
        <v>117</v>
      </c>
      <c r="B78" s="101" t="s">
        <v>43</v>
      </c>
      <c r="C78" s="102"/>
      <c r="D78" s="103"/>
      <c r="E78" s="104"/>
      <c r="F78" s="103"/>
      <c r="G78" s="104"/>
      <c r="H78" s="105"/>
      <c r="I78" s="105"/>
      <c r="J78" s="106"/>
      <c r="K78" s="107"/>
      <c r="L78" s="107"/>
      <c r="M78" s="107"/>
      <c r="N78" s="63">
        <f t="shared" si="4"/>
        <v>0</v>
      </c>
    </row>
    <row r="79" spans="1:14" ht="16" customHeight="1" x14ac:dyDescent="0.2">
      <c r="A79" s="109" t="s">
        <v>402</v>
      </c>
      <c r="B79" s="110" t="s">
        <v>296</v>
      </c>
      <c r="C79" s="110"/>
      <c r="D79" s="103">
        <v>20</v>
      </c>
      <c r="E79" s="104" t="s">
        <v>75</v>
      </c>
      <c r="F79" s="103">
        <v>1</v>
      </c>
      <c r="G79" s="104" t="s">
        <v>21</v>
      </c>
      <c r="H79" s="105">
        <v>80000</v>
      </c>
      <c r="I79" s="108">
        <f>D79*F79*H79</f>
        <v>1600000</v>
      </c>
      <c r="J79" s="106"/>
      <c r="K79" s="107"/>
      <c r="L79" s="107"/>
      <c r="M79" s="107"/>
      <c r="N79" s="63">
        <f t="shared" si="4"/>
        <v>1600000</v>
      </c>
    </row>
    <row r="80" spans="1:14" ht="16" customHeight="1" x14ac:dyDescent="0.2">
      <c r="A80" s="109" t="s">
        <v>403</v>
      </c>
      <c r="B80" s="110" t="s">
        <v>90</v>
      </c>
      <c r="C80" s="110"/>
      <c r="D80" s="103">
        <v>500</v>
      </c>
      <c r="E80" s="104" t="s">
        <v>44</v>
      </c>
      <c r="F80" s="103">
        <v>1</v>
      </c>
      <c r="G80" s="104" t="s">
        <v>18</v>
      </c>
      <c r="H80" s="105">
        <v>0</v>
      </c>
      <c r="I80" s="108">
        <f>D80*F80*H80</f>
        <v>0</v>
      </c>
      <c r="J80" s="106"/>
      <c r="K80" s="107"/>
      <c r="L80" s="107"/>
      <c r="M80" s="107"/>
      <c r="N80" s="63">
        <f t="shared" si="4"/>
        <v>0</v>
      </c>
    </row>
    <row r="81" spans="1:14" ht="26" x14ac:dyDescent="0.2">
      <c r="A81" s="109" t="s">
        <v>404</v>
      </c>
      <c r="B81" s="110" t="s">
        <v>297</v>
      </c>
      <c r="C81" s="110"/>
      <c r="D81" s="103">
        <v>30</v>
      </c>
      <c r="E81" s="104" t="s">
        <v>7</v>
      </c>
      <c r="F81" s="103">
        <v>1</v>
      </c>
      <c r="G81" s="104" t="s">
        <v>10</v>
      </c>
      <c r="H81" s="105">
        <v>15000</v>
      </c>
      <c r="I81" s="108">
        <f>D81*F81*H81</f>
        <v>450000</v>
      </c>
      <c r="J81" s="106"/>
      <c r="K81" s="107"/>
      <c r="L81" s="107"/>
      <c r="M81" s="107"/>
      <c r="N81" s="63">
        <f t="shared" si="4"/>
        <v>450000</v>
      </c>
    </row>
    <row r="82" spans="1:14" ht="16" customHeight="1" x14ac:dyDescent="0.2">
      <c r="A82" s="111"/>
      <c r="B82" s="112" t="s">
        <v>408</v>
      </c>
      <c r="C82" s="113"/>
      <c r="D82" s="114"/>
      <c r="E82" s="115"/>
      <c r="F82" s="114"/>
      <c r="G82" s="115"/>
      <c r="H82" s="116"/>
      <c r="I82" s="117">
        <f>SUM(I61:I81)</f>
        <v>16700000</v>
      </c>
      <c r="J82" s="117">
        <f t="shared" ref="J82:N82" si="5">SUM(J61:J81)</f>
        <v>0</v>
      </c>
      <c r="K82" s="117">
        <f t="shared" si="5"/>
        <v>0</v>
      </c>
      <c r="L82" s="117">
        <f t="shared" si="5"/>
        <v>0</v>
      </c>
      <c r="M82" s="117">
        <f t="shared" si="5"/>
        <v>0</v>
      </c>
      <c r="N82" s="117">
        <f t="shared" si="5"/>
        <v>16700000</v>
      </c>
    </row>
    <row r="83" spans="1:14" ht="26" x14ac:dyDescent="0.2">
      <c r="A83" s="118">
        <v>4</v>
      </c>
      <c r="B83" s="119" t="s">
        <v>464</v>
      </c>
      <c r="C83" s="119"/>
      <c r="D83" s="103"/>
      <c r="E83" s="104"/>
      <c r="F83" s="103"/>
      <c r="G83" s="104"/>
      <c r="H83" s="105"/>
      <c r="I83" s="105"/>
      <c r="J83" s="106"/>
      <c r="K83" s="107"/>
      <c r="L83" s="107"/>
      <c r="M83" s="107"/>
      <c r="N83" s="120"/>
    </row>
    <row r="84" spans="1:14" ht="16" customHeight="1" x14ac:dyDescent="0.2">
      <c r="A84" s="121" t="s">
        <v>28</v>
      </c>
      <c r="B84" s="110" t="s">
        <v>91</v>
      </c>
      <c r="C84" s="110"/>
      <c r="D84" s="103">
        <v>15</v>
      </c>
      <c r="E84" s="104" t="s">
        <v>75</v>
      </c>
      <c r="F84" s="103">
        <v>1</v>
      </c>
      <c r="G84" s="104" t="s">
        <v>21</v>
      </c>
      <c r="H84" s="105">
        <v>20000</v>
      </c>
      <c r="I84" s="108">
        <f t="shared" ref="I84:I89" si="6">D84*F84*H84</f>
        <v>300000</v>
      </c>
      <c r="J84" s="106"/>
      <c r="K84" s="107"/>
      <c r="L84" s="107"/>
      <c r="M84" s="107"/>
      <c r="N84" s="108">
        <f t="shared" ref="N84:N89" si="7">+I84</f>
        <v>300000</v>
      </c>
    </row>
    <row r="85" spans="1:14" ht="16" customHeight="1" x14ac:dyDescent="0.2">
      <c r="A85" s="121" t="s">
        <v>29</v>
      </c>
      <c r="B85" s="110" t="s">
        <v>465</v>
      </c>
      <c r="C85" s="110"/>
      <c r="D85" s="103">
        <v>1</v>
      </c>
      <c r="E85" s="104" t="s">
        <v>7</v>
      </c>
      <c r="F85" s="103">
        <v>3</v>
      </c>
      <c r="G85" s="104" t="s">
        <v>77</v>
      </c>
      <c r="H85" s="105">
        <v>500000</v>
      </c>
      <c r="I85" s="108">
        <f t="shared" si="6"/>
        <v>1500000</v>
      </c>
      <c r="J85" s="106"/>
      <c r="K85" s="107"/>
      <c r="L85" s="107"/>
      <c r="M85" s="107"/>
      <c r="N85" s="108">
        <f t="shared" si="7"/>
        <v>1500000</v>
      </c>
    </row>
    <row r="86" spans="1:14" ht="16" customHeight="1" x14ac:dyDescent="0.2">
      <c r="A86" s="121" t="s">
        <v>30</v>
      </c>
      <c r="B86" s="110" t="s">
        <v>279</v>
      </c>
      <c r="C86" s="110"/>
      <c r="D86" s="103">
        <v>1</v>
      </c>
      <c r="E86" s="104" t="s">
        <v>7</v>
      </c>
      <c r="F86" s="103">
        <v>4</v>
      </c>
      <c r="G86" s="104" t="s">
        <v>77</v>
      </c>
      <c r="H86" s="105">
        <v>500000</v>
      </c>
      <c r="I86" s="108">
        <f t="shared" si="6"/>
        <v>2000000</v>
      </c>
      <c r="J86" s="106"/>
      <c r="K86" s="107"/>
      <c r="L86" s="107"/>
      <c r="M86" s="107"/>
      <c r="N86" s="108">
        <f t="shared" si="7"/>
        <v>2000000</v>
      </c>
    </row>
    <row r="87" spans="1:14" ht="26" x14ac:dyDescent="0.2">
      <c r="A87" s="121" t="s">
        <v>32</v>
      </c>
      <c r="B87" s="110" t="s">
        <v>180</v>
      </c>
      <c r="C87" s="110"/>
      <c r="D87" s="103">
        <v>2</v>
      </c>
      <c r="E87" s="104" t="s">
        <v>7</v>
      </c>
      <c r="F87" s="103">
        <v>7</v>
      </c>
      <c r="G87" s="104" t="s">
        <v>77</v>
      </c>
      <c r="H87" s="105">
        <v>250000</v>
      </c>
      <c r="I87" s="108">
        <f t="shared" si="6"/>
        <v>3500000</v>
      </c>
      <c r="J87" s="106"/>
      <c r="K87" s="107"/>
      <c r="L87" s="107"/>
      <c r="M87" s="107"/>
      <c r="N87" s="108">
        <f t="shared" si="7"/>
        <v>3500000</v>
      </c>
    </row>
    <row r="88" spans="1:14" ht="16" customHeight="1" x14ac:dyDescent="0.2">
      <c r="A88" s="121" t="s">
        <v>34</v>
      </c>
      <c r="B88" s="110" t="s">
        <v>92</v>
      </c>
      <c r="C88" s="110"/>
      <c r="D88" s="103">
        <v>15</v>
      </c>
      <c r="E88" s="104" t="s">
        <v>75</v>
      </c>
      <c r="F88" s="103">
        <v>1</v>
      </c>
      <c r="G88" s="104" t="s">
        <v>21</v>
      </c>
      <c r="H88" s="105">
        <v>10000</v>
      </c>
      <c r="I88" s="108">
        <f t="shared" si="6"/>
        <v>150000</v>
      </c>
      <c r="J88" s="106"/>
      <c r="K88" s="107"/>
      <c r="L88" s="107"/>
      <c r="M88" s="107"/>
      <c r="N88" s="108">
        <f t="shared" si="7"/>
        <v>150000</v>
      </c>
    </row>
    <row r="89" spans="1:14" x14ac:dyDescent="0.2">
      <c r="A89" s="121" t="s">
        <v>119</v>
      </c>
      <c r="B89" s="110" t="s">
        <v>278</v>
      </c>
      <c r="C89" s="110"/>
      <c r="D89" s="103">
        <v>1</v>
      </c>
      <c r="E89" s="104" t="s">
        <v>21</v>
      </c>
      <c r="F89" s="103">
        <v>1</v>
      </c>
      <c r="G89" s="104" t="s">
        <v>22</v>
      </c>
      <c r="H89" s="105">
        <v>1000000</v>
      </c>
      <c r="I89" s="108">
        <f t="shared" si="6"/>
        <v>1000000</v>
      </c>
      <c r="J89" s="106"/>
      <c r="K89" s="107"/>
      <c r="L89" s="107"/>
      <c r="M89" s="107"/>
      <c r="N89" s="108">
        <f t="shared" si="7"/>
        <v>1000000</v>
      </c>
    </row>
    <row r="90" spans="1:14" ht="16" customHeight="1" x14ac:dyDescent="0.2">
      <c r="A90" s="111"/>
      <c r="B90" s="112" t="s">
        <v>409</v>
      </c>
      <c r="C90" s="113"/>
      <c r="D90" s="114"/>
      <c r="E90" s="115"/>
      <c r="F90" s="114"/>
      <c r="G90" s="115"/>
      <c r="H90" s="116"/>
      <c r="I90" s="117">
        <f>SUM(I84:I89)</f>
        <v>8450000</v>
      </c>
      <c r="J90" s="117">
        <f t="shared" ref="J90:N90" si="8">SUM(J84:J89)</f>
        <v>0</v>
      </c>
      <c r="K90" s="117">
        <f t="shared" si="8"/>
        <v>0</v>
      </c>
      <c r="L90" s="117">
        <f t="shared" si="8"/>
        <v>0</v>
      </c>
      <c r="M90" s="117">
        <f t="shared" si="8"/>
        <v>0</v>
      </c>
      <c r="N90" s="117">
        <f t="shared" si="8"/>
        <v>8450000</v>
      </c>
    </row>
    <row r="91" spans="1:14" ht="39" x14ac:dyDescent="0.2">
      <c r="A91" s="118">
        <v>5</v>
      </c>
      <c r="B91" s="119" t="s">
        <v>466</v>
      </c>
      <c r="C91" s="119" t="s">
        <v>467</v>
      </c>
      <c r="D91" s="103"/>
      <c r="E91" s="104"/>
      <c r="F91" s="103"/>
      <c r="G91" s="104"/>
      <c r="H91" s="105"/>
      <c r="I91" s="105"/>
      <c r="J91" s="106"/>
      <c r="K91" s="107"/>
      <c r="L91" s="107"/>
      <c r="M91" s="107"/>
      <c r="N91" s="120"/>
    </row>
    <row r="92" spans="1:14" ht="16" customHeight="1" x14ac:dyDescent="0.2">
      <c r="A92" s="121" t="s">
        <v>411</v>
      </c>
      <c r="B92" s="122" t="s">
        <v>341</v>
      </c>
      <c r="C92" s="123"/>
      <c r="D92" s="124">
        <v>100</v>
      </c>
      <c r="E92" s="110" t="s">
        <v>7</v>
      </c>
      <c r="F92" s="124">
        <v>2</v>
      </c>
      <c r="G92" s="110" t="s">
        <v>6</v>
      </c>
      <c r="H92" s="125">
        <v>300000</v>
      </c>
      <c r="I92" s="108">
        <f>SUM(H92*F92*D92)</f>
        <v>60000000</v>
      </c>
      <c r="J92" s="106"/>
      <c r="K92" s="107">
        <f>+I92</f>
        <v>60000000</v>
      </c>
      <c r="L92" s="107"/>
      <c r="M92" s="107"/>
      <c r="N92" s="108"/>
    </row>
    <row r="93" spans="1:14" ht="16" customHeight="1" x14ac:dyDescent="0.2">
      <c r="A93" s="121" t="s">
        <v>412</v>
      </c>
      <c r="B93" s="126" t="s">
        <v>181</v>
      </c>
      <c r="C93" s="123"/>
      <c r="D93" s="103">
        <v>2</v>
      </c>
      <c r="E93" s="104" t="s">
        <v>468</v>
      </c>
      <c r="F93" s="103">
        <v>1</v>
      </c>
      <c r="G93" s="104" t="s">
        <v>12</v>
      </c>
      <c r="H93" s="105">
        <v>3000000</v>
      </c>
      <c r="I93" s="108">
        <f t="shared" ref="I93:I99" si="9">D93*F93*H93</f>
        <v>6000000</v>
      </c>
      <c r="J93" s="106"/>
      <c r="K93" s="107">
        <f t="shared" ref="K93:K94" si="10">+I93</f>
        <v>6000000</v>
      </c>
      <c r="L93" s="107"/>
      <c r="M93" s="107"/>
      <c r="N93" s="108"/>
    </row>
    <row r="94" spans="1:14" ht="16" customHeight="1" x14ac:dyDescent="0.2">
      <c r="A94" s="121" t="s">
        <v>413</v>
      </c>
      <c r="B94" s="127" t="s">
        <v>182</v>
      </c>
      <c r="C94" s="123"/>
      <c r="D94" s="103">
        <v>15</v>
      </c>
      <c r="E94" s="104" t="s">
        <v>18</v>
      </c>
      <c r="F94" s="103">
        <v>1</v>
      </c>
      <c r="G94" s="104" t="s">
        <v>12</v>
      </c>
      <c r="H94" s="105">
        <v>200000</v>
      </c>
      <c r="I94" s="108">
        <f t="shared" si="9"/>
        <v>3000000</v>
      </c>
      <c r="J94" s="106"/>
      <c r="K94" s="107">
        <f t="shared" si="10"/>
        <v>3000000</v>
      </c>
      <c r="L94" s="107"/>
      <c r="M94" s="107"/>
      <c r="N94" s="108"/>
    </row>
    <row r="95" spans="1:14" ht="16" customHeight="1" x14ac:dyDescent="0.2">
      <c r="A95" s="121" t="s">
        <v>414</v>
      </c>
      <c r="B95" s="127" t="s">
        <v>183</v>
      </c>
      <c r="C95" s="123"/>
      <c r="D95" s="103">
        <v>100</v>
      </c>
      <c r="E95" s="104" t="s">
        <v>7</v>
      </c>
      <c r="F95" s="103">
        <v>1</v>
      </c>
      <c r="G95" s="104" t="s">
        <v>46</v>
      </c>
      <c r="H95" s="105">
        <v>7500</v>
      </c>
      <c r="I95" s="108">
        <f t="shared" si="9"/>
        <v>750000</v>
      </c>
      <c r="J95" s="106"/>
      <c r="K95" s="107">
        <v>0</v>
      </c>
      <c r="L95" s="107"/>
      <c r="M95" s="107"/>
      <c r="N95" s="108">
        <f>+I95</f>
        <v>750000</v>
      </c>
    </row>
    <row r="96" spans="1:14" ht="16" customHeight="1" x14ac:dyDescent="0.2">
      <c r="A96" s="121" t="s">
        <v>415</v>
      </c>
      <c r="B96" s="128" t="s">
        <v>280</v>
      </c>
      <c r="C96" s="123"/>
      <c r="D96" s="129">
        <v>2</v>
      </c>
      <c r="E96" s="104" t="s">
        <v>18</v>
      </c>
      <c r="F96" s="103">
        <v>1</v>
      </c>
      <c r="G96" s="104" t="s">
        <v>21</v>
      </c>
      <c r="H96" s="105">
        <v>60000</v>
      </c>
      <c r="I96" s="108">
        <f t="shared" si="9"/>
        <v>120000</v>
      </c>
      <c r="J96" s="106"/>
      <c r="K96" s="107">
        <v>0</v>
      </c>
      <c r="L96" s="107"/>
      <c r="M96" s="107"/>
      <c r="N96" s="108">
        <f>+I96</f>
        <v>120000</v>
      </c>
    </row>
    <row r="97" spans="1:16" ht="16" customHeight="1" x14ac:dyDescent="0.2">
      <c r="A97" s="121" t="s">
        <v>416</v>
      </c>
      <c r="B97" s="128" t="s">
        <v>214</v>
      </c>
      <c r="C97" s="123"/>
      <c r="D97" s="129">
        <v>1</v>
      </c>
      <c r="E97" s="104" t="s">
        <v>7</v>
      </c>
      <c r="F97" s="103">
        <v>2</v>
      </c>
      <c r="G97" s="104" t="s">
        <v>6</v>
      </c>
      <c r="H97" s="105">
        <v>500000</v>
      </c>
      <c r="I97" s="108">
        <f t="shared" si="9"/>
        <v>1000000</v>
      </c>
      <c r="J97" s="106"/>
      <c r="K97" s="107">
        <v>0</v>
      </c>
      <c r="L97" s="107"/>
      <c r="M97" s="107"/>
      <c r="N97" s="108">
        <f>+I97</f>
        <v>1000000</v>
      </c>
    </row>
    <row r="98" spans="1:16" ht="16" customHeight="1" x14ac:dyDescent="0.2">
      <c r="A98" s="121" t="s">
        <v>417</v>
      </c>
      <c r="B98" s="128" t="s">
        <v>281</v>
      </c>
      <c r="C98" s="123"/>
      <c r="D98" s="129">
        <v>3</v>
      </c>
      <c r="E98" s="104" t="s">
        <v>7</v>
      </c>
      <c r="F98" s="103">
        <v>2</v>
      </c>
      <c r="G98" s="104" t="s">
        <v>6</v>
      </c>
      <c r="H98" s="105">
        <v>750000</v>
      </c>
      <c r="I98" s="108">
        <f t="shared" si="9"/>
        <v>4500000</v>
      </c>
      <c r="J98" s="106"/>
      <c r="K98" s="193"/>
      <c r="L98" s="107"/>
      <c r="M98" s="107"/>
      <c r="N98" s="107">
        <f>+I98</f>
        <v>4500000</v>
      </c>
    </row>
    <row r="99" spans="1:16" ht="16" customHeight="1" x14ac:dyDescent="0.2">
      <c r="A99" s="121" t="s">
        <v>418</v>
      </c>
      <c r="B99" s="128" t="s">
        <v>186</v>
      </c>
      <c r="C99" s="123"/>
      <c r="D99" s="129">
        <v>1</v>
      </c>
      <c r="E99" s="104" t="s">
        <v>7</v>
      </c>
      <c r="F99" s="103">
        <v>2</v>
      </c>
      <c r="G99" s="104" t="s">
        <v>6</v>
      </c>
      <c r="H99" s="105">
        <v>750000</v>
      </c>
      <c r="I99" s="108">
        <f t="shared" si="9"/>
        <v>1500000</v>
      </c>
      <c r="J99" s="106"/>
      <c r="K99" s="193"/>
      <c r="L99" s="107"/>
      <c r="M99" s="107"/>
      <c r="N99" s="107">
        <f>+I99</f>
        <v>1500000</v>
      </c>
    </row>
    <row r="100" spans="1:16" ht="16" customHeight="1" x14ac:dyDescent="0.2">
      <c r="A100" s="111"/>
      <c r="B100" s="112" t="s">
        <v>410</v>
      </c>
      <c r="C100" s="113"/>
      <c r="D100" s="114"/>
      <c r="E100" s="115"/>
      <c r="F100" s="114"/>
      <c r="G100" s="115"/>
      <c r="H100" s="116"/>
      <c r="I100" s="117">
        <f>SUM(I91:I99)</f>
        <v>76870000</v>
      </c>
      <c r="J100" s="117">
        <f t="shared" ref="J100:M100" si="11">SUM(J91:J99)</f>
        <v>0</v>
      </c>
      <c r="K100" s="117">
        <f t="shared" si="11"/>
        <v>69000000</v>
      </c>
      <c r="L100" s="117">
        <f t="shared" si="11"/>
        <v>0</v>
      </c>
      <c r="M100" s="117">
        <f t="shared" si="11"/>
        <v>0</v>
      </c>
      <c r="N100" s="117">
        <f>SUM(N91:N99)</f>
        <v>7870000</v>
      </c>
    </row>
    <row r="101" spans="1:16" s="23" customFormat="1" ht="17" customHeight="1" x14ac:dyDescent="0.2">
      <c r="A101" s="130">
        <v>7</v>
      </c>
      <c r="B101" s="101" t="s">
        <v>315</v>
      </c>
      <c r="C101" s="101"/>
      <c r="D101" s="131"/>
      <c r="E101" s="132"/>
      <c r="F101" s="131"/>
      <c r="G101" s="132"/>
      <c r="H101" s="133"/>
      <c r="I101" s="120"/>
      <c r="J101" s="134"/>
      <c r="K101" s="134"/>
      <c r="L101" s="134"/>
      <c r="M101" s="134"/>
      <c r="N101" s="135"/>
      <c r="P101" s="78"/>
    </row>
    <row r="102" spans="1:16" s="23" customFormat="1" x14ac:dyDescent="0.2">
      <c r="A102" s="136" t="s">
        <v>419</v>
      </c>
      <c r="B102" s="102"/>
      <c r="C102" s="137"/>
      <c r="D102" s="138"/>
      <c r="E102" s="139"/>
      <c r="F102" s="138"/>
      <c r="G102" s="139"/>
      <c r="H102" s="140"/>
      <c r="I102" s="108">
        <f>D102*F102*H102</f>
        <v>0</v>
      </c>
      <c r="J102" s="141"/>
      <c r="K102" s="141">
        <f>+I102</f>
        <v>0</v>
      </c>
      <c r="L102" s="141"/>
      <c r="M102" s="141"/>
      <c r="N102" s="142"/>
      <c r="P102" s="78"/>
    </row>
    <row r="103" spans="1:16" s="23" customFormat="1" x14ac:dyDescent="0.2">
      <c r="A103" s="136" t="s">
        <v>129</v>
      </c>
      <c r="B103" s="102" t="s">
        <v>316</v>
      </c>
      <c r="C103" s="137">
        <v>43986</v>
      </c>
      <c r="D103" s="138"/>
      <c r="E103" s="139"/>
      <c r="F103" s="138"/>
      <c r="G103" s="139"/>
      <c r="H103" s="140"/>
      <c r="I103" s="108">
        <f t="shared" ref="I103:I107" si="12">D103*F103*H103</f>
        <v>0</v>
      </c>
      <c r="J103" s="141"/>
      <c r="K103" s="141">
        <f t="shared" ref="K103:K108" si="13">+I103</f>
        <v>0</v>
      </c>
      <c r="L103" s="141"/>
      <c r="M103" s="141"/>
      <c r="N103" s="142"/>
      <c r="P103" s="78"/>
    </row>
    <row r="104" spans="1:16" s="23" customFormat="1" x14ac:dyDescent="0.2">
      <c r="A104" s="130"/>
      <c r="B104" s="143" t="s">
        <v>317</v>
      </c>
      <c r="C104" s="137">
        <v>43986</v>
      </c>
      <c r="D104" s="138">
        <v>2</v>
      </c>
      <c r="E104" s="139" t="s">
        <v>27</v>
      </c>
      <c r="F104" s="138">
        <v>1</v>
      </c>
      <c r="G104" s="139" t="s">
        <v>24</v>
      </c>
      <c r="H104" s="140">
        <v>1500000</v>
      </c>
      <c r="I104" s="108">
        <f t="shared" si="12"/>
        <v>3000000</v>
      </c>
      <c r="J104" s="141"/>
      <c r="K104" s="141">
        <f t="shared" si="13"/>
        <v>3000000</v>
      </c>
      <c r="L104" s="141"/>
      <c r="M104" s="141"/>
      <c r="N104" s="142"/>
      <c r="P104" s="78"/>
    </row>
    <row r="105" spans="1:16" s="23" customFormat="1" x14ac:dyDescent="0.2">
      <c r="A105" s="130"/>
      <c r="B105" s="143" t="s">
        <v>318</v>
      </c>
      <c r="C105" s="137">
        <v>43986</v>
      </c>
      <c r="D105" s="138">
        <v>1</v>
      </c>
      <c r="E105" s="139" t="s">
        <v>21</v>
      </c>
      <c r="F105" s="138">
        <v>1</v>
      </c>
      <c r="G105" s="139" t="s">
        <v>24</v>
      </c>
      <c r="H105" s="140">
        <v>7500000</v>
      </c>
      <c r="I105" s="108">
        <f t="shared" si="12"/>
        <v>7500000</v>
      </c>
      <c r="J105" s="141"/>
      <c r="K105" s="141">
        <f t="shared" si="13"/>
        <v>7500000</v>
      </c>
      <c r="L105" s="141"/>
      <c r="M105" s="141"/>
      <c r="N105" s="142"/>
      <c r="P105" s="78"/>
    </row>
    <row r="106" spans="1:16" s="23" customFormat="1" x14ac:dyDescent="0.2">
      <c r="A106" s="130"/>
      <c r="B106" s="143" t="s">
        <v>319</v>
      </c>
      <c r="C106" s="137">
        <v>43986</v>
      </c>
      <c r="D106" s="138">
        <v>2</v>
      </c>
      <c r="E106" s="139" t="s">
        <v>7</v>
      </c>
      <c r="F106" s="138">
        <v>1</v>
      </c>
      <c r="G106" s="139" t="s">
        <v>24</v>
      </c>
      <c r="H106" s="140">
        <v>1000000</v>
      </c>
      <c r="I106" s="108">
        <f t="shared" si="12"/>
        <v>2000000</v>
      </c>
      <c r="J106" s="141"/>
      <c r="K106" s="141">
        <f t="shared" si="13"/>
        <v>2000000</v>
      </c>
      <c r="L106" s="141"/>
      <c r="M106" s="141"/>
      <c r="N106" s="142"/>
      <c r="P106" s="78"/>
    </row>
    <row r="107" spans="1:16" s="23" customFormat="1" x14ac:dyDescent="0.2">
      <c r="A107" s="136" t="s">
        <v>130</v>
      </c>
      <c r="B107" s="102" t="s">
        <v>320</v>
      </c>
      <c r="C107" s="137">
        <v>43986</v>
      </c>
      <c r="D107" s="138">
        <v>700</v>
      </c>
      <c r="E107" s="139" t="s">
        <v>7</v>
      </c>
      <c r="F107" s="138">
        <v>1</v>
      </c>
      <c r="G107" s="139" t="s">
        <v>24</v>
      </c>
      <c r="H107" s="140">
        <v>75000</v>
      </c>
      <c r="I107" s="108">
        <f t="shared" si="12"/>
        <v>52500000</v>
      </c>
      <c r="J107" s="141"/>
      <c r="K107" s="141">
        <f t="shared" si="13"/>
        <v>52500000</v>
      </c>
      <c r="L107" s="141"/>
      <c r="M107" s="141"/>
      <c r="N107" s="142"/>
      <c r="P107" s="78"/>
    </row>
    <row r="108" spans="1:16" s="23" customFormat="1" x14ac:dyDescent="0.2">
      <c r="A108" s="136" t="s">
        <v>131</v>
      </c>
      <c r="B108" s="102" t="s">
        <v>321</v>
      </c>
      <c r="C108" s="137">
        <v>43986</v>
      </c>
      <c r="D108" s="138">
        <v>1</v>
      </c>
      <c r="E108" s="139" t="s">
        <v>21</v>
      </c>
      <c r="F108" s="138">
        <v>1</v>
      </c>
      <c r="G108" s="139" t="s">
        <v>24</v>
      </c>
      <c r="H108" s="140">
        <v>5000000</v>
      </c>
      <c r="I108" s="108">
        <f>D108*F108*H108</f>
        <v>5000000</v>
      </c>
      <c r="J108" s="141"/>
      <c r="K108" s="141">
        <f t="shared" si="13"/>
        <v>5000000</v>
      </c>
      <c r="L108" s="141"/>
      <c r="M108" s="141"/>
      <c r="N108" s="142"/>
      <c r="P108" s="78"/>
    </row>
    <row r="109" spans="1:16" s="23" customFormat="1" x14ac:dyDescent="0.2">
      <c r="A109" s="111"/>
      <c r="B109" s="112" t="s">
        <v>420</v>
      </c>
      <c r="C109" s="113"/>
      <c r="D109" s="114"/>
      <c r="E109" s="115"/>
      <c r="F109" s="114"/>
      <c r="G109" s="115"/>
      <c r="H109" s="116"/>
      <c r="I109" s="117">
        <f t="shared" ref="I109:N109" si="14">SUM(I101:I108)</f>
        <v>70000000</v>
      </c>
      <c r="J109" s="117">
        <f t="shared" si="14"/>
        <v>0</v>
      </c>
      <c r="K109" s="117">
        <f t="shared" si="14"/>
        <v>70000000</v>
      </c>
      <c r="L109" s="117">
        <f t="shared" si="14"/>
        <v>0</v>
      </c>
      <c r="M109" s="117">
        <f t="shared" si="14"/>
        <v>0</v>
      </c>
      <c r="N109" s="117">
        <f t="shared" si="14"/>
        <v>0</v>
      </c>
      <c r="P109" s="78"/>
    </row>
    <row r="110" spans="1:16" ht="26" x14ac:dyDescent="0.2">
      <c r="A110" s="118">
        <v>8</v>
      </c>
      <c r="B110" s="144" t="s">
        <v>470</v>
      </c>
      <c r="C110" s="144"/>
      <c r="D110" s="103"/>
      <c r="E110" s="104"/>
      <c r="F110" s="103"/>
      <c r="G110" s="104"/>
      <c r="H110" s="105"/>
      <c r="I110" s="145">
        <f t="shared" ref="I110:I125" si="15">H110*F110*D110</f>
        <v>0</v>
      </c>
      <c r="J110" s="146"/>
      <c r="K110" s="141"/>
      <c r="L110" s="141"/>
      <c r="M110" s="141"/>
      <c r="N110" s="147"/>
    </row>
    <row r="111" spans="1:16" ht="16" customHeight="1" x14ac:dyDescent="0.2">
      <c r="A111" s="148" t="s">
        <v>145</v>
      </c>
      <c r="B111" s="149" t="s">
        <v>172</v>
      </c>
      <c r="C111" s="150"/>
      <c r="D111" s="103">
        <v>1</v>
      </c>
      <c r="E111" s="104" t="s">
        <v>21</v>
      </c>
      <c r="F111" s="103">
        <v>1</v>
      </c>
      <c r="G111" s="104"/>
      <c r="H111" s="105">
        <v>10000000</v>
      </c>
      <c r="I111" s="145">
        <f t="shared" si="15"/>
        <v>10000000</v>
      </c>
      <c r="J111" s="146"/>
      <c r="K111" s="141">
        <f>+I111</f>
        <v>10000000</v>
      </c>
      <c r="L111" s="141"/>
      <c r="M111" s="141"/>
      <c r="N111" s="147">
        <v>0</v>
      </c>
    </row>
    <row r="112" spans="1:16" ht="16" customHeight="1" x14ac:dyDescent="0.2">
      <c r="A112" s="118"/>
      <c r="B112" s="151" t="s">
        <v>173</v>
      </c>
      <c r="C112" s="150">
        <v>43987</v>
      </c>
      <c r="D112" s="103"/>
      <c r="E112" s="104"/>
      <c r="F112" s="103"/>
      <c r="G112" s="104"/>
      <c r="H112" s="105"/>
      <c r="I112" s="145">
        <f t="shared" si="15"/>
        <v>0</v>
      </c>
      <c r="J112" s="146"/>
      <c r="K112" s="141"/>
      <c r="L112" s="141"/>
      <c r="M112" s="141"/>
      <c r="N112" s="147">
        <f t="shared" ref="N112:N117" si="16">+I112</f>
        <v>0</v>
      </c>
    </row>
    <row r="113" spans="1:16" x14ac:dyDescent="0.2">
      <c r="A113" s="152"/>
      <c r="B113" s="151" t="s">
        <v>174</v>
      </c>
      <c r="C113" s="150">
        <v>43987</v>
      </c>
      <c r="D113" s="103"/>
      <c r="E113" s="104"/>
      <c r="F113" s="103"/>
      <c r="G113" s="104"/>
      <c r="H113" s="105"/>
      <c r="I113" s="145">
        <f t="shared" si="15"/>
        <v>0</v>
      </c>
      <c r="J113" s="146"/>
      <c r="K113" s="141"/>
      <c r="L113" s="141"/>
      <c r="M113" s="141"/>
      <c r="N113" s="147">
        <f t="shared" si="16"/>
        <v>0</v>
      </c>
    </row>
    <row r="114" spans="1:16" x14ac:dyDescent="0.2">
      <c r="A114" s="153"/>
      <c r="B114" s="154" t="s">
        <v>175</v>
      </c>
      <c r="C114" s="150">
        <v>43987</v>
      </c>
      <c r="D114" s="103"/>
      <c r="E114" s="104"/>
      <c r="F114" s="103"/>
      <c r="G114" s="104"/>
      <c r="H114" s="105"/>
      <c r="I114" s="145">
        <f t="shared" si="15"/>
        <v>0</v>
      </c>
      <c r="J114" s="146"/>
      <c r="K114" s="141"/>
      <c r="L114" s="141"/>
      <c r="M114" s="141"/>
      <c r="N114" s="147">
        <f t="shared" si="16"/>
        <v>0</v>
      </c>
    </row>
    <row r="115" spans="1:16" x14ac:dyDescent="0.2">
      <c r="A115" s="152"/>
      <c r="B115" s="151" t="s">
        <v>176</v>
      </c>
      <c r="C115" s="150">
        <v>43987</v>
      </c>
      <c r="D115" s="103"/>
      <c r="E115" s="104"/>
      <c r="F115" s="103"/>
      <c r="G115" s="104"/>
      <c r="H115" s="105"/>
      <c r="I115" s="145">
        <f t="shared" si="15"/>
        <v>0</v>
      </c>
      <c r="J115" s="146"/>
      <c r="K115" s="141"/>
      <c r="L115" s="141"/>
      <c r="M115" s="141"/>
      <c r="N115" s="147">
        <f t="shared" si="16"/>
        <v>0</v>
      </c>
    </row>
    <row r="116" spans="1:16" x14ac:dyDescent="0.2">
      <c r="A116" s="118"/>
      <c r="B116" s="151" t="s">
        <v>238</v>
      </c>
      <c r="C116" s="150">
        <v>43987</v>
      </c>
      <c r="D116" s="103"/>
      <c r="E116" s="104"/>
      <c r="F116" s="103"/>
      <c r="G116" s="104"/>
      <c r="H116" s="105"/>
      <c r="I116" s="145">
        <f t="shared" si="15"/>
        <v>0</v>
      </c>
      <c r="J116" s="146"/>
      <c r="K116" s="141"/>
      <c r="L116" s="141"/>
      <c r="M116" s="141"/>
      <c r="N116" s="147">
        <f t="shared" si="16"/>
        <v>0</v>
      </c>
    </row>
    <row r="117" spans="1:16" s="44" customFormat="1" x14ac:dyDescent="0.2">
      <c r="A117" s="148" t="s">
        <v>146</v>
      </c>
      <c r="B117" s="155" t="s">
        <v>191</v>
      </c>
      <c r="C117" s="150"/>
      <c r="D117" s="156"/>
      <c r="E117" s="157"/>
      <c r="F117" s="158"/>
      <c r="G117" s="157"/>
      <c r="H117" s="105"/>
      <c r="I117" s="145">
        <f t="shared" si="15"/>
        <v>0</v>
      </c>
      <c r="J117" s="146"/>
      <c r="K117" s="141"/>
      <c r="L117" s="141"/>
      <c r="M117" s="141"/>
      <c r="N117" s="147">
        <f t="shared" si="16"/>
        <v>0</v>
      </c>
      <c r="P117" s="80"/>
    </row>
    <row r="118" spans="1:16" ht="16" customHeight="1" x14ac:dyDescent="0.2">
      <c r="A118" s="152"/>
      <c r="B118" s="128" t="s">
        <v>178</v>
      </c>
      <c r="C118" s="150">
        <v>43987</v>
      </c>
      <c r="D118" s="159">
        <v>15</v>
      </c>
      <c r="E118" s="104" t="s">
        <v>190</v>
      </c>
      <c r="F118" s="103">
        <v>1</v>
      </c>
      <c r="G118" s="104" t="s">
        <v>6</v>
      </c>
      <c r="H118" s="105">
        <v>3000000</v>
      </c>
      <c r="I118" s="145">
        <f t="shared" si="15"/>
        <v>45000000</v>
      </c>
      <c r="J118" s="146" t="s">
        <v>303</v>
      </c>
      <c r="K118" s="141">
        <f>+I118</f>
        <v>45000000</v>
      </c>
      <c r="L118" s="141"/>
      <c r="M118" s="141"/>
      <c r="N118" s="147">
        <v>0</v>
      </c>
    </row>
    <row r="119" spans="1:16" ht="16" customHeight="1" x14ac:dyDescent="0.2">
      <c r="A119" s="152"/>
      <c r="B119" s="128" t="s">
        <v>217</v>
      </c>
      <c r="C119" s="150">
        <v>43987</v>
      </c>
      <c r="D119" s="159">
        <v>2000</v>
      </c>
      <c r="E119" s="104" t="s">
        <v>7</v>
      </c>
      <c r="F119" s="103">
        <v>2</v>
      </c>
      <c r="G119" s="104" t="s">
        <v>24</v>
      </c>
      <c r="H119" s="105">
        <v>30000</v>
      </c>
      <c r="I119" s="145">
        <f t="shared" si="15"/>
        <v>120000000</v>
      </c>
      <c r="J119" s="160"/>
      <c r="K119" s="141">
        <f>+I119</f>
        <v>120000000</v>
      </c>
      <c r="L119" s="141"/>
      <c r="M119" s="141"/>
      <c r="N119" s="147">
        <v>0</v>
      </c>
    </row>
    <row r="120" spans="1:16" ht="16" customHeight="1" x14ac:dyDescent="0.2">
      <c r="A120" s="152"/>
      <c r="B120" s="128" t="s">
        <v>469</v>
      </c>
      <c r="C120" s="150" t="s">
        <v>340</v>
      </c>
      <c r="D120" s="159">
        <v>600</v>
      </c>
      <c r="E120" s="104" t="s">
        <v>7</v>
      </c>
      <c r="F120" s="103">
        <v>2</v>
      </c>
      <c r="G120" s="104" t="s">
        <v>6</v>
      </c>
      <c r="H120" s="105">
        <v>650000</v>
      </c>
      <c r="I120" s="145">
        <f t="shared" si="15"/>
        <v>780000000</v>
      </c>
      <c r="J120" s="160"/>
      <c r="K120" s="141">
        <f>+I120</f>
        <v>780000000</v>
      </c>
      <c r="L120" s="141"/>
      <c r="M120" s="141"/>
      <c r="N120" s="147"/>
    </row>
    <row r="121" spans="1:16" s="44" customFormat="1" ht="16" customHeight="1" x14ac:dyDescent="0.2">
      <c r="A121" s="148" t="s">
        <v>147</v>
      </c>
      <c r="B121" s="155" t="s">
        <v>462</v>
      </c>
      <c r="C121" s="150"/>
      <c r="D121" s="156"/>
      <c r="E121" s="157"/>
      <c r="F121" s="158"/>
      <c r="G121" s="157"/>
      <c r="H121" s="161"/>
      <c r="I121" s="145">
        <f t="shared" si="15"/>
        <v>0</v>
      </c>
      <c r="J121" s="146"/>
      <c r="K121" s="141"/>
      <c r="L121" s="141"/>
      <c r="M121" s="141"/>
      <c r="N121" s="147">
        <f>+I121</f>
        <v>0</v>
      </c>
      <c r="P121" s="80"/>
    </row>
    <row r="122" spans="1:16" ht="26" x14ac:dyDescent="0.2">
      <c r="A122" s="152"/>
      <c r="B122" s="128" t="s">
        <v>209</v>
      </c>
      <c r="C122" s="150">
        <v>43987</v>
      </c>
      <c r="D122" s="159">
        <v>1</v>
      </c>
      <c r="E122" s="104" t="s">
        <v>18</v>
      </c>
      <c r="F122" s="103">
        <v>2</v>
      </c>
      <c r="G122" s="104" t="s">
        <v>6</v>
      </c>
      <c r="H122" s="105">
        <v>100000000</v>
      </c>
      <c r="I122" s="145">
        <f t="shared" si="15"/>
        <v>200000000</v>
      </c>
      <c r="J122" s="160"/>
      <c r="K122" s="141">
        <f>+I122</f>
        <v>200000000</v>
      </c>
      <c r="L122" s="141">
        <v>0</v>
      </c>
      <c r="M122" s="141"/>
      <c r="N122" s="147">
        <v>0</v>
      </c>
    </row>
    <row r="123" spans="1:16" x14ac:dyDescent="0.2">
      <c r="A123" s="152"/>
      <c r="B123" s="151" t="s">
        <v>339</v>
      </c>
      <c r="C123" s="150">
        <v>43987</v>
      </c>
      <c r="D123" s="103">
        <v>5</v>
      </c>
      <c r="E123" s="104" t="s">
        <v>177</v>
      </c>
      <c r="F123" s="103">
        <v>1</v>
      </c>
      <c r="G123" s="104" t="s">
        <v>71</v>
      </c>
      <c r="H123" s="105">
        <v>150000</v>
      </c>
      <c r="I123" s="145">
        <f t="shared" si="15"/>
        <v>750000</v>
      </c>
      <c r="J123" s="146"/>
      <c r="K123" s="141"/>
      <c r="L123" s="141">
        <f>+I123</f>
        <v>750000</v>
      </c>
      <c r="M123" s="141"/>
      <c r="N123" s="147">
        <v>0</v>
      </c>
    </row>
    <row r="124" spans="1:16" x14ac:dyDescent="0.2">
      <c r="A124" s="152"/>
      <c r="B124" s="151" t="s">
        <v>233</v>
      </c>
      <c r="C124" s="150">
        <v>43987</v>
      </c>
      <c r="D124" s="103">
        <v>1</v>
      </c>
      <c r="E124" s="104" t="s">
        <v>49</v>
      </c>
      <c r="F124" s="103">
        <v>1</v>
      </c>
      <c r="G124" s="104" t="s">
        <v>21</v>
      </c>
      <c r="H124" s="105">
        <v>7500000</v>
      </c>
      <c r="I124" s="145">
        <f t="shared" si="15"/>
        <v>7500000</v>
      </c>
      <c r="J124" s="146"/>
      <c r="K124" s="141"/>
      <c r="L124" s="141"/>
      <c r="M124" s="141"/>
      <c r="N124" s="147">
        <f>+I124</f>
        <v>7500000</v>
      </c>
    </row>
    <row r="125" spans="1:16" x14ac:dyDescent="0.2">
      <c r="A125" s="152"/>
      <c r="B125" s="151" t="s">
        <v>282</v>
      </c>
      <c r="C125" s="150">
        <v>43987</v>
      </c>
      <c r="D125" s="103">
        <v>1</v>
      </c>
      <c r="E125" s="104" t="s">
        <v>21</v>
      </c>
      <c r="F125" s="103">
        <v>1</v>
      </c>
      <c r="G125" s="104" t="s">
        <v>22</v>
      </c>
      <c r="H125" s="105">
        <v>20000000</v>
      </c>
      <c r="I125" s="145">
        <f t="shared" si="15"/>
        <v>20000000</v>
      </c>
      <c r="J125" s="146"/>
      <c r="K125" s="141">
        <f>+I125</f>
        <v>20000000</v>
      </c>
      <c r="L125" s="141"/>
      <c r="M125" s="141"/>
      <c r="N125" s="147">
        <v>0</v>
      </c>
    </row>
    <row r="126" spans="1:16" ht="16" customHeight="1" x14ac:dyDescent="0.2">
      <c r="A126" s="111"/>
      <c r="B126" s="112" t="s">
        <v>422</v>
      </c>
      <c r="C126" s="113"/>
      <c r="D126" s="114"/>
      <c r="E126" s="115"/>
      <c r="F126" s="114"/>
      <c r="G126" s="115"/>
      <c r="H126" s="116"/>
      <c r="I126" s="117">
        <f>SUM(I110:I125)</f>
        <v>1183250000</v>
      </c>
      <c r="J126" s="117">
        <f t="shared" ref="J126:N126" si="17">SUM(J110:J125)</f>
        <v>0</v>
      </c>
      <c r="K126" s="117">
        <f t="shared" si="17"/>
        <v>1175000000</v>
      </c>
      <c r="L126" s="117">
        <f t="shared" si="17"/>
        <v>750000</v>
      </c>
      <c r="M126" s="117">
        <f t="shared" si="17"/>
        <v>0</v>
      </c>
      <c r="N126" s="117">
        <f t="shared" si="17"/>
        <v>7500000</v>
      </c>
    </row>
    <row r="127" spans="1:16" s="23" customFormat="1" ht="26" x14ac:dyDescent="0.2">
      <c r="A127" s="130"/>
      <c r="B127" s="144" t="s">
        <v>489</v>
      </c>
      <c r="C127" s="162"/>
      <c r="D127" s="103"/>
      <c r="E127" s="104"/>
      <c r="F127" s="103"/>
      <c r="G127" s="104"/>
      <c r="H127" s="105"/>
      <c r="I127" s="145">
        <f t="shared" ref="I127:I135" si="18">H127*F127*D127</f>
        <v>0</v>
      </c>
      <c r="J127" s="163"/>
      <c r="K127" s="141"/>
      <c r="L127" s="141"/>
      <c r="M127" s="120"/>
      <c r="N127" s="120"/>
      <c r="P127" s="78"/>
    </row>
    <row r="128" spans="1:16" s="23" customFormat="1" ht="16" customHeight="1" x14ac:dyDescent="0.2">
      <c r="A128" s="130"/>
      <c r="B128" s="144" t="s">
        <v>194</v>
      </c>
      <c r="C128" s="150"/>
      <c r="D128" s="103"/>
      <c r="E128" s="104"/>
      <c r="F128" s="103"/>
      <c r="G128" s="104"/>
      <c r="H128" s="105"/>
      <c r="I128" s="145">
        <f t="shared" si="18"/>
        <v>0</v>
      </c>
      <c r="J128" s="163"/>
      <c r="K128" s="141"/>
      <c r="L128" s="141">
        <f t="shared" ref="L128" si="19">+I128</f>
        <v>0</v>
      </c>
      <c r="M128" s="120"/>
      <c r="N128" s="120"/>
      <c r="P128" s="78"/>
    </row>
    <row r="129" spans="1:16" s="23" customFormat="1" ht="16" customHeight="1" x14ac:dyDescent="0.2">
      <c r="A129" s="130"/>
      <c r="B129" s="128" t="s">
        <v>38</v>
      </c>
      <c r="C129" s="150"/>
      <c r="D129" s="103">
        <v>3</v>
      </c>
      <c r="E129" s="104" t="s">
        <v>7</v>
      </c>
      <c r="F129" s="103">
        <v>1</v>
      </c>
      <c r="G129" s="104" t="s">
        <v>24</v>
      </c>
      <c r="H129" s="105">
        <v>1000000</v>
      </c>
      <c r="I129" s="145">
        <f t="shared" si="18"/>
        <v>3000000</v>
      </c>
      <c r="J129" s="163"/>
      <c r="K129" s="142"/>
      <c r="L129" s="229"/>
      <c r="M129" s="120"/>
      <c r="N129" s="141">
        <f>+I129</f>
        <v>3000000</v>
      </c>
      <c r="P129" s="78"/>
    </row>
    <row r="130" spans="1:16" s="23" customFormat="1" ht="16" customHeight="1" x14ac:dyDescent="0.2">
      <c r="A130" s="130"/>
      <c r="B130" s="144" t="s">
        <v>197</v>
      </c>
      <c r="C130" s="150"/>
      <c r="D130" s="103"/>
      <c r="E130" s="104"/>
      <c r="F130" s="103"/>
      <c r="G130" s="104"/>
      <c r="H130" s="105"/>
      <c r="I130" s="145">
        <f t="shared" si="18"/>
        <v>0</v>
      </c>
      <c r="J130" s="163"/>
      <c r="K130" s="142"/>
      <c r="L130" s="229"/>
      <c r="M130" s="120"/>
      <c r="N130" s="141"/>
      <c r="P130" s="78"/>
    </row>
    <row r="131" spans="1:16" s="23" customFormat="1" ht="16" customHeight="1" x14ac:dyDescent="0.2">
      <c r="A131" s="130"/>
      <c r="B131" s="128" t="s">
        <v>198</v>
      </c>
      <c r="C131" s="150"/>
      <c r="D131" s="103">
        <v>1</v>
      </c>
      <c r="E131" s="104" t="s">
        <v>7</v>
      </c>
      <c r="F131" s="103">
        <v>1</v>
      </c>
      <c r="G131" s="104" t="s">
        <v>24</v>
      </c>
      <c r="H131" s="105">
        <v>1000000</v>
      </c>
      <c r="I131" s="145">
        <f t="shared" si="18"/>
        <v>1000000</v>
      </c>
      <c r="J131" s="146"/>
      <c r="K131" s="142"/>
      <c r="L131" s="229"/>
      <c r="M131" s="120"/>
      <c r="N131" s="141">
        <f>+I131</f>
        <v>1000000</v>
      </c>
      <c r="P131" s="78"/>
    </row>
    <row r="132" spans="1:16" s="23" customFormat="1" ht="16" customHeight="1" x14ac:dyDescent="0.2">
      <c r="A132" s="130"/>
      <c r="B132" s="128" t="s">
        <v>199</v>
      </c>
      <c r="C132" s="150"/>
      <c r="D132" s="103">
        <v>1</v>
      </c>
      <c r="E132" s="104" t="s">
        <v>7</v>
      </c>
      <c r="F132" s="103">
        <v>1</v>
      </c>
      <c r="G132" s="104" t="s">
        <v>24</v>
      </c>
      <c r="H132" s="105">
        <v>750000</v>
      </c>
      <c r="I132" s="145">
        <f t="shared" si="18"/>
        <v>750000</v>
      </c>
      <c r="J132" s="146"/>
      <c r="K132" s="142"/>
      <c r="L132" s="229"/>
      <c r="M132" s="120"/>
      <c r="N132" s="141">
        <f>+I132</f>
        <v>750000</v>
      </c>
      <c r="P132" s="78"/>
    </row>
    <row r="133" spans="1:16" s="23" customFormat="1" ht="16" customHeight="1" x14ac:dyDescent="0.2">
      <c r="A133" s="130"/>
      <c r="B133" s="128" t="s">
        <v>200</v>
      </c>
      <c r="C133" s="150"/>
      <c r="D133" s="103">
        <v>1</v>
      </c>
      <c r="E133" s="104" t="s">
        <v>7</v>
      </c>
      <c r="F133" s="103">
        <v>1</v>
      </c>
      <c r="G133" s="104" t="s">
        <v>24</v>
      </c>
      <c r="H133" s="105">
        <v>500000</v>
      </c>
      <c r="I133" s="145">
        <f t="shared" si="18"/>
        <v>500000</v>
      </c>
      <c r="J133" s="146"/>
      <c r="K133" s="142"/>
      <c r="L133" s="229"/>
      <c r="M133" s="120"/>
      <c r="N133" s="141">
        <f>+I133</f>
        <v>500000</v>
      </c>
      <c r="P133" s="78"/>
    </row>
    <row r="134" spans="1:16" s="23" customFormat="1" ht="16" customHeight="1" x14ac:dyDescent="0.2">
      <c r="A134" s="130"/>
      <c r="B134" s="128" t="s">
        <v>183</v>
      </c>
      <c r="C134" s="150"/>
      <c r="D134" s="103">
        <v>3</v>
      </c>
      <c r="E134" s="104" t="s">
        <v>7</v>
      </c>
      <c r="F134" s="103">
        <v>1</v>
      </c>
      <c r="G134" s="104" t="s">
        <v>46</v>
      </c>
      <c r="H134" s="105">
        <v>5000</v>
      </c>
      <c r="I134" s="145">
        <f t="shared" si="18"/>
        <v>15000</v>
      </c>
      <c r="J134" s="146"/>
      <c r="K134" s="142"/>
      <c r="L134" s="229"/>
      <c r="M134" s="120"/>
      <c r="N134" s="141">
        <f>+I134</f>
        <v>15000</v>
      </c>
      <c r="P134" s="78"/>
    </row>
    <row r="135" spans="1:16" s="23" customFormat="1" ht="16" customHeight="1" x14ac:dyDescent="0.2">
      <c r="A135" s="130"/>
      <c r="B135" s="128" t="s">
        <v>501</v>
      </c>
      <c r="C135" s="150"/>
      <c r="D135" s="103">
        <v>3</v>
      </c>
      <c r="E135" s="104" t="s">
        <v>7</v>
      </c>
      <c r="F135" s="103">
        <v>1</v>
      </c>
      <c r="G135" s="104" t="s">
        <v>44</v>
      </c>
      <c r="H135" s="105">
        <v>100000</v>
      </c>
      <c r="I135" s="145">
        <f t="shared" si="18"/>
        <v>300000</v>
      </c>
      <c r="J135" s="146"/>
      <c r="K135" s="142"/>
      <c r="L135" s="229"/>
      <c r="M135" s="120"/>
      <c r="N135" s="141">
        <f>+I135</f>
        <v>300000</v>
      </c>
      <c r="P135" s="78"/>
    </row>
    <row r="136" spans="1:16" s="23" customFormat="1" ht="16" customHeight="1" x14ac:dyDescent="0.2">
      <c r="A136" s="183"/>
      <c r="B136" s="112" t="s">
        <v>491</v>
      </c>
      <c r="C136" s="113"/>
      <c r="D136" s="114"/>
      <c r="E136" s="115"/>
      <c r="F136" s="114"/>
      <c r="G136" s="115"/>
      <c r="H136" s="116"/>
      <c r="I136" s="117">
        <f>SUM(I127:I135)</f>
        <v>5565000</v>
      </c>
      <c r="J136" s="117">
        <f>SUM(J127:J135)</f>
        <v>0</v>
      </c>
      <c r="K136" s="117">
        <f>SUM(K127:K135)</f>
        <v>0</v>
      </c>
      <c r="L136" s="117">
        <f>SUM(L127:L135)</f>
        <v>0</v>
      </c>
      <c r="M136" s="120"/>
      <c r="N136" s="117">
        <f>SUM(N129:N135)</f>
        <v>5565000</v>
      </c>
      <c r="P136" s="78"/>
    </row>
    <row r="137" spans="1:16" s="23" customFormat="1" ht="16" customHeight="1" x14ac:dyDescent="0.2">
      <c r="A137" s="130"/>
      <c r="B137" s="144" t="s">
        <v>493</v>
      </c>
      <c r="C137" s="162"/>
      <c r="D137" s="103"/>
      <c r="E137" s="104"/>
      <c r="F137" s="103"/>
      <c r="G137" s="104"/>
      <c r="H137" s="105"/>
      <c r="I137" s="145">
        <f t="shared" ref="I137:I145" si="20">H137*F137*D137</f>
        <v>0</v>
      </c>
      <c r="J137" s="163"/>
      <c r="K137" s="141"/>
      <c r="L137" s="141"/>
      <c r="M137" s="120"/>
      <c r="N137" s="120"/>
      <c r="P137" s="78"/>
    </row>
    <row r="138" spans="1:16" s="23" customFormat="1" ht="16" customHeight="1" x14ac:dyDescent="0.2">
      <c r="A138" s="130"/>
      <c r="B138" s="144" t="s">
        <v>194</v>
      </c>
      <c r="C138" s="150"/>
      <c r="D138" s="103"/>
      <c r="E138" s="104"/>
      <c r="F138" s="103"/>
      <c r="G138" s="104"/>
      <c r="H138" s="105"/>
      <c r="I138" s="145">
        <f t="shared" si="20"/>
        <v>0</v>
      </c>
      <c r="J138" s="163"/>
      <c r="K138" s="141"/>
      <c r="L138" s="141">
        <f t="shared" ref="L138" si="21">+I138</f>
        <v>0</v>
      </c>
      <c r="M138" s="120"/>
      <c r="N138" s="120"/>
      <c r="P138" s="78"/>
    </row>
    <row r="139" spans="1:16" s="23" customFormat="1" ht="16" customHeight="1" x14ac:dyDescent="0.2">
      <c r="A139" s="130"/>
      <c r="B139" s="128" t="s">
        <v>38</v>
      </c>
      <c r="C139" s="150"/>
      <c r="D139" s="103">
        <v>3</v>
      </c>
      <c r="E139" s="104" t="s">
        <v>7</v>
      </c>
      <c r="F139" s="103">
        <v>1</v>
      </c>
      <c r="G139" s="104" t="s">
        <v>24</v>
      </c>
      <c r="H139" s="105">
        <v>1000000</v>
      </c>
      <c r="I139" s="145">
        <f t="shared" si="20"/>
        <v>3000000</v>
      </c>
      <c r="J139" s="163"/>
      <c r="K139" s="142"/>
      <c r="L139" s="229"/>
      <c r="M139" s="120"/>
      <c r="N139" s="141">
        <f>+I139</f>
        <v>3000000</v>
      </c>
      <c r="P139" s="78"/>
    </row>
    <row r="140" spans="1:16" s="23" customFormat="1" ht="16" customHeight="1" x14ac:dyDescent="0.2">
      <c r="A140" s="130"/>
      <c r="B140" s="144" t="s">
        <v>197</v>
      </c>
      <c r="C140" s="150"/>
      <c r="D140" s="103"/>
      <c r="E140" s="104"/>
      <c r="F140" s="103"/>
      <c r="G140" s="104"/>
      <c r="H140" s="105"/>
      <c r="I140" s="145">
        <f t="shared" si="20"/>
        <v>0</v>
      </c>
      <c r="J140" s="163"/>
      <c r="K140" s="142"/>
      <c r="L140" s="229"/>
      <c r="M140" s="120"/>
      <c r="N140" s="141"/>
      <c r="P140" s="78"/>
    </row>
    <row r="141" spans="1:16" s="23" customFormat="1" ht="16" customHeight="1" x14ac:dyDescent="0.2">
      <c r="A141" s="130"/>
      <c r="B141" s="128" t="s">
        <v>198</v>
      </c>
      <c r="C141" s="150"/>
      <c r="D141" s="103">
        <v>1</v>
      </c>
      <c r="E141" s="104" t="s">
        <v>7</v>
      </c>
      <c r="F141" s="103">
        <v>1</v>
      </c>
      <c r="G141" s="104" t="s">
        <v>24</v>
      </c>
      <c r="H141" s="105">
        <v>1500000</v>
      </c>
      <c r="I141" s="145">
        <f t="shared" si="20"/>
        <v>1500000</v>
      </c>
      <c r="J141" s="146"/>
      <c r="K141" s="142"/>
      <c r="L141" s="229"/>
      <c r="M141" s="120"/>
      <c r="N141" s="141">
        <f>+I141</f>
        <v>1500000</v>
      </c>
      <c r="P141" s="78"/>
    </row>
    <row r="142" spans="1:16" s="23" customFormat="1" ht="16" customHeight="1" x14ac:dyDescent="0.2">
      <c r="A142" s="130"/>
      <c r="B142" s="128" t="s">
        <v>199</v>
      </c>
      <c r="C142" s="150"/>
      <c r="D142" s="103">
        <v>1</v>
      </c>
      <c r="E142" s="104" t="s">
        <v>7</v>
      </c>
      <c r="F142" s="103">
        <v>1</v>
      </c>
      <c r="G142" s="104" t="s">
        <v>24</v>
      </c>
      <c r="H142" s="105">
        <v>1000000</v>
      </c>
      <c r="I142" s="145">
        <f t="shared" si="20"/>
        <v>1000000</v>
      </c>
      <c r="J142" s="146"/>
      <c r="K142" s="142"/>
      <c r="L142" s="229"/>
      <c r="M142" s="120"/>
      <c r="N142" s="141">
        <f>+I142</f>
        <v>1000000</v>
      </c>
      <c r="P142" s="78"/>
    </row>
    <row r="143" spans="1:16" s="23" customFormat="1" ht="16" customHeight="1" x14ac:dyDescent="0.2">
      <c r="A143" s="130"/>
      <c r="B143" s="128" t="s">
        <v>200</v>
      </c>
      <c r="C143" s="150"/>
      <c r="D143" s="103">
        <v>1</v>
      </c>
      <c r="E143" s="104" t="s">
        <v>7</v>
      </c>
      <c r="F143" s="103">
        <v>1</v>
      </c>
      <c r="G143" s="104" t="s">
        <v>24</v>
      </c>
      <c r="H143" s="105">
        <v>750000</v>
      </c>
      <c r="I143" s="145">
        <f t="shared" si="20"/>
        <v>750000</v>
      </c>
      <c r="J143" s="146"/>
      <c r="K143" s="142"/>
      <c r="L143" s="229"/>
      <c r="M143" s="120"/>
      <c r="N143" s="141">
        <f>+I143</f>
        <v>750000</v>
      </c>
      <c r="P143" s="78"/>
    </row>
    <row r="144" spans="1:16" s="23" customFormat="1" ht="16" customHeight="1" x14ac:dyDescent="0.2">
      <c r="A144" s="130"/>
      <c r="B144" s="128" t="s">
        <v>183</v>
      </c>
      <c r="C144" s="150"/>
      <c r="D144" s="103">
        <v>3</v>
      </c>
      <c r="E144" s="104" t="s">
        <v>7</v>
      </c>
      <c r="F144" s="103">
        <v>1</v>
      </c>
      <c r="G144" s="104" t="s">
        <v>46</v>
      </c>
      <c r="H144" s="105">
        <v>5000</v>
      </c>
      <c r="I144" s="145">
        <f t="shared" si="20"/>
        <v>15000</v>
      </c>
      <c r="J144" s="146"/>
      <c r="K144" s="142"/>
      <c r="L144" s="229"/>
      <c r="M144" s="120"/>
      <c r="N144" s="141">
        <f>+I144</f>
        <v>15000</v>
      </c>
      <c r="P144" s="78"/>
    </row>
    <row r="145" spans="1:16" s="23" customFormat="1" ht="16" customHeight="1" x14ac:dyDescent="0.2">
      <c r="A145" s="130"/>
      <c r="B145" s="128" t="s">
        <v>501</v>
      </c>
      <c r="C145" s="150"/>
      <c r="D145" s="103">
        <v>3</v>
      </c>
      <c r="E145" s="104" t="s">
        <v>7</v>
      </c>
      <c r="F145" s="103">
        <v>1</v>
      </c>
      <c r="G145" s="104" t="s">
        <v>44</v>
      </c>
      <c r="H145" s="105">
        <v>100000</v>
      </c>
      <c r="I145" s="145">
        <f t="shared" si="20"/>
        <v>300000</v>
      </c>
      <c r="J145" s="146"/>
      <c r="K145" s="142"/>
      <c r="L145" s="229"/>
      <c r="M145" s="120"/>
      <c r="N145" s="141">
        <f>+I145</f>
        <v>300000</v>
      </c>
      <c r="P145" s="78"/>
    </row>
    <row r="146" spans="1:16" s="23" customFormat="1" ht="16" customHeight="1" x14ac:dyDescent="0.2">
      <c r="A146" s="183"/>
      <c r="B146" s="112" t="s">
        <v>494</v>
      </c>
      <c r="C146" s="113"/>
      <c r="D146" s="114"/>
      <c r="E146" s="115"/>
      <c r="F146" s="114"/>
      <c r="G146" s="115"/>
      <c r="H146" s="116"/>
      <c r="I146" s="117">
        <f>SUM(I137:I145)</f>
        <v>6565000</v>
      </c>
      <c r="J146" s="117">
        <f>SUM(J137:J145)</f>
        <v>0</v>
      </c>
      <c r="K146" s="117">
        <f>SUM(K137:K145)</f>
        <v>0</v>
      </c>
      <c r="L146" s="117">
        <f>SUM(L137:L145)</f>
        <v>0</v>
      </c>
      <c r="M146" s="120"/>
      <c r="N146" s="228">
        <f>SUM(N139:N145)</f>
        <v>6565000</v>
      </c>
      <c r="P146" s="78"/>
    </row>
    <row r="147" spans="1:16" s="23" customFormat="1" ht="16" customHeight="1" x14ac:dyDescent="0.2">
      <c r="A147" s="130"/>
      <c r="B147" s="144" t="s">
        <v>487</v>
      </c>
      <c r="C147" s="162"/>
      <c r="D147" s="103"/>
      <c r="E147" s="104"/>
      <c r="F147" s="103"/>
      <c r="G147" s="104"/>
      <c r="H147" s="105"/>
      <c r="I147" s="145">
        <f t="shared" ref="I147:I165" si="22">H147*F147*D147</f>
        <v>0</v>
      </c>
      <c r="J147" s="163"/>
      <c r="K147" s="141"/>
      <c r="L147" s="229"/>
      <c r="M147" s="120"/>
      <c r="N147" s="141"/>
      <c r="P147" s="78"/>
    </row>
    <row r="148" spans="1:16" s="23" customFormat="1" ht="16" customHeight="1" x14ac:dyDescent="0.2">
      <c r="A148" s="130"/>
      <c r="B148" s="144" t="s">
        <v>194</v>
      </c>
      <c r="C148" s="150"/>
      <c r="D148" s="103"/>
      <c r="E148" s="104"/>
      <c r="F148" s="103"/>
      <c r="G148" s="104"/>
      <c r="H148" s="105"/>
      <c r="I148" s="145">
        <f t="shared" si="22"/>
        <v>0</v>
      </c>
      <c r="J148" s="163"/>
      <c r="K148" s="141"/>
      <c r="L148" s="229"/>
      <c r="M148" s="120"/>
      <c r="N148" s="141">
        <f>+I148</f>
        <v>0</v>
      </c>
      <c r="P148" s="78"/>
    </row>
    <row r="149" spans="1:16" s="23" customFormat="1" ht="16" customHeight="1" x14ac:dyDescent="0.2">
      <c r="A149" s="130"/>
      <c r="B149" s="128" t="s">
        <v>38</v>
      </c>
      <c r="C149" s="150"/>
      <c r="D149" s="103">
        <v>3</v>
      </c>
      <c r="E149" s="104" t="s">
        <v>7</v>
      </c>
      <c r="F149" s="103">
        <v>1</v>
      </c>
      <c r="G149" s="104" t="s">
        <v>7</v>
      </c>
      <c r="H149" s="105">
        <v>1000000</v>
      </c>
      <c r="I149" s="145">
        <f t="shared" si="22"/>
        <v>3000000</v>
      </c>
      <c r="J149" s="163"/>
      <c r="K149" s="141"/>
      <c r="L149" s="229"/>
      <c r="M149" s="120"/>
      <c r="N149" s="141">
        <f>+I149</f>
        <v>3000000</v>
      </c>
      <c r="P149" s="78"/>
    </row>
    <row r="150" spans="1:16" s="23" customFormat="1" ht="16" customHeight="1" x14ac:dyDescent="0.2">
      <c r="A150" s="130"/>
      <c r="B150" s="128" t="s">
        <v>195</v>
      </c>
      <c r="C150" s="150"/>
      <c r="D150" s="103">
        <v>40</v>
      </c>
      <c r="E150" s="104" t="s">
        <v>7</v>
      </c>
      <c r="F150" s="103">
        <v>1</v>
      </c>
      <c r="G150" s="104" t="s">
        <v>7</v>
      </c>
      <c r="H150" s="105">
        <v>15000</v>
      </c>
      <c r="I150" s="145">
        <f t="shared" si="22"/>
        <v>600000</v>
      </c>
      <c r="J150" s="146"/>
      <c r="K150" s="141"/>
      <c r="L150" s="229"/>
      <c r="M150" s="120"/>
      <c r="N150" s="141">
        <f>+I150</f>
        <v>600000</v>
      </c>
      <c r="P150" s="78"/>
    </row>
    <row r="151" spans="1:16" s="23" customFormat="1" ht="16" customHeight="1" x14ac:dyDescent="0.2">
      <c r="A151" s="130"/>
      <c r="B151" s="144" t="s">
        <v>197</v>
      </c>
      <c r="C151" s="150"/>
      <c r="D151" s="103"/>
      <c r="E151" s="104"/>
      <c r="F151" s="103"/>
      <c r="G151" s="104"/>
      <c r="H151" s="105"/>
      <c r="I151" s="145">
        <f t="shared" si="22"/>
        <v>0</v>
      </c>
      <c r="J151" s="163"/>
      <c r="K151" s="141"/>
      <c r="L151" s="229"/>
      <c r="M151" s="120"/>
      <c r="N151" s="141">
        <f>+I151</f>
        <v>0</v>
      </c>
      <c r="P151" s="78"/>
    </row>
    <row r="152" spans="1:16" s="23" customFormat="1" ht="16" customHeight="1" x14ac:dyDescent="0.2">
      <c r="A152" s="130"/>
      <c r="B152" s="128" t="s">
        <v>198</v>
      </c>
      <c r="C152" s="150"/>
      <c r="D152" s="103">
        <v>1</v>
      </c>
      <c r="E152" s="104" t="s">
        <v>503</v>
      </c>
      <c r="F152" s="103">
        <v>1</v>
      </c>
      <c r="G152" s="104" t="s">
        <v>23</v>
      </c>
      <c r="H152" s="105">
        <v>2000000</v>
      </c>
      <c r="I152" s="145">
        <f t="shared" si="22"/>
        <v>2000000</v>
      </c>
      <c r="J152" s="146"/>
      <c r="K152" s="141"/>
      <c r="L152" s="229"/>
      <c r="M152" s="120"/>
      <c r="N152" s="141">
        <f>+I152</f>
        <v>2000000</v>
      </c>
      <c r="P152" s="78"/>
    </row>
    <row r="153" spans="1:16" s="23" customFormat="1" ht="16" customHeight="1" x14ac:dyDescent="0.2">
      <c r="A153" s="130"/>
      <c r="B153" s="128" t="s">
        <v>199</v>
      </c>
      <c r="C153" s="150"/>
      <c r="D153" s="103">
        <v>1</v>
      </c>
      <c r="E153" s="104" t="s">
        <v>503</v>
      </c>
      <c r="F153" s="103">
        <v>1</v>
      </c>
      <c r="G153" s="104" t="s">
        <v>23</v>
      </c>
      <c r="H153" s="105">
        <v>1500000</v>
      </c>
      <c r="I153" s="145">
        <f t="shared" si="22"/>
        <v>1500000</v>
      </c>
      <c r="J153" s="146"/>
      <c r="K153" s="141"/>
      <c r="L153" s="229"/>
      <c r="M153" s="120"/>
      <c r="N153" s="141">
        <f>+I153</f>
        <v>1500000</v>
      </c>
      <c r="P153" s="78"/>
    </row>
    <row r="154" spans="1:16" s="23" customFormat="1" ht="16" customHeight="1" x14ac:dyDescent="0.2">
      <c r="A154" s="130"/>
      <c r="B154" s="128" t="s">
        <v>200</v>
      </c>
      <c r="C154" s="150"/>
      <c r="D154" s="103">
        <v>1</v>
      </c>
      <c r="E154" s="104" t="s">
        <v>503</v>
      </c>
      <c r="F154" s="103">
        <v>1</v>
      </c>
      <c r="G154" s="104" t="s">
        <v>23</v>
      </c>
      <c r="H154" s="105">
        <v>1000000</v>
      </c>
      <c r="I154" s="145">
        <f t="shared" si="22"/>
        <v>1000000</v>
      </c>
      <c r="J154" s="146"/>
      <c r="K154" s="141"/>
      <c r="L154" s="229"/>
      <c r="M154" s="120"/>
      <c r="N154" s="141">
        <f>+I154</f>
        <v>1000000</v>
      </c>
      <c r="P154" s="78"/>
    </row>
    <row r="155" spans="1:16" s="23" customFormat="1" ht="16" customHeight="1" x14ac:dyDescent="0.2">
      <c r="A155" s="130"/>
      <c r="B155" s="128" t="s">
        <v>183</v>
      </c>
      <c r="C155" s="150"/>
      <c r="D155" s="103">
        <v>10</v>
      </c>
      <c r="E155" s="104" t="s">
        <v>503</v>
      </c>
      <c r="F155" s="103">
        <v>1</v>
      </c>
      <c r="G155" s="104" t="s">
        <v>46</v>
      </c>
      <c r="H155" s="105">
        <v>5000</v>
      </c>
      <c r="I155" s="145">
        <f t="shared" si="22"/>
        <v>50000</v>
      </c>
      <c r="J155" s="146"/>
      <c r="K155" s="141"/>
      <c r="L155" s="229"/>
      <c r="M155" s="120"/>
      <c r="N155" s="141">
        <f>+I155</f>
        <v>50000</v>
      </c>
      <c r="P155" s="78"/>
    </row>
    <row r="156" spans="1:16" s="23" customFormat="1" ht="16" customHeight="1" x14ac:dyDescent="0.2">
      <c r="A156" s="130"/>
      <c r="B156" s="128" t="s">
        <v>207</v>
      </c>
      <c r="C156" s="150"/>
      <c r="D156" s="103">
        <v>10</v>
      </c>
      <c r="E156" s="104" t="s">
        <v>503</v>
      </c>
      <c r="F156" s="103">
        <v>1</v>
      </c>
      <c r="G156" s="104" t="s">
        <v>44</v>
      </c>
      <c r="H156" s="105">
        <v>25000</v>
      </c>
      <c r="I156" s="145">
        <f t="shared" si="22"/>
        <v>250000</v>
      </c>
      <c r="J156" s="146"/>
      <c r="K156" s="141"/>
      <c r="L156" s="229"/>
      <c r="M156" s="120"/>
      <c r="N156" s="141">
        <f>+I156</f>
        <v>250000</v>
      </c>
      <c r="P156" s="78"/>
    </row>
    <row r="157" spans="1:16" s="23" customFormat="1" ht="16" customHeight="1" x14ac:dyDescent="0.2">
      <c r="A157" s="130"/>
      <c r="B157" s="144" t="s">
        <v>283</v>
      </c>
      <c r="C157" s="150"/>
      <c r="D157" s="103"/>
      <c r="E157" s="104"/>
      <c r="F157" s="103"/>
      <c r="G157" s="104"/>
      <c r="H157" s="105"/>
      <c r="I157" s="145">
        <f t="shared" si="22"/>
        <v>0</v>
      </c>
      <c r="J157" s="163"/>
      <c r="K157" s="141"/>
      <c r="L157" s="229"/>
      <c r="M157" s="120"/>
      <c r="N157" s="141">
        <f>+I157</f>
        <v>0</v>
      </c>
      <c r="P157" s="78"/>
    </row>
    <row r="158" spans="1:16" s="23" customFormat="1" ht="16" customHeight="1" x14ac:dyDescent="0.2">
      <c r="A158" s="130"/>
      <c r="B158" s="128" t="s">
        <v>502</v>
      </c>
      <c r="C158" s="150"/>
      <c r="D158" s="103">
        <v>10</v>
      </c>
      <c r="E158" s="104" t="s">
        <v>46</v>
      </c>
      <c r="F158" s="103">
        <v>1</v>
      </c>
      <c r="G158" s="104" t="s">
        <v>24</v>
      </c>
      <c r="H158" s="105">
        <v>90000</v>
      </c>
      <c r="I158" s="145">
        <f t="shared" si="22"/>
        <v>900000</v>
      </c>
      <c r="J158" s="163"/>
      <c r="K158" s="141"/>
      <c r="L158" s="229"/>
      <c r="M158" s="120"/>
      <c r="N158" s="141">
        <f>+I158</f>
        <v>900000</v>
      </c>
      <c r="P158" s="78"/>
    </row>
    <row r="159" spans="1:16" s="23" customFormat="1" ht="16" customHeight="1" x14ac:dyDescent="0.2">
      <c r="A159" s="130"/>
      <c r="B159" s="128" t="s">
        <v>285</v>
      </c>
      <c r="C159" s="150"/>
      <c r="D159" s="103">
        <v>1</v>
      </c>
      <c r="E159" s="104" t="s">
        <v>21</v>
      </c>
      <c r="F159" s="103">
        <v>1</v>
      </c>
      <c r="G159" s="104" t="s">
        <v>24</v>
      </c>
      <c r="H159" s="105">
        <v>1500000</v>
      </c>
      <c r="I159" s="145">
        <f t="shared" si="22"/>
        <v>1500000</v>
      </c>
      <c r="J159" s="163"/>
      <c r="K159" s="141"/>
      <c r="L159" s="229"/>
      <c r="M159" s="120"/>
      <c r="N159" s="141">
        <f>+I159</f>
        <v>1500000</v>
      </c>
      <c r="P159" s="78"/>
    </row>
    <row r="160" spans="1:16" s="23" customFormat="1" ht="16" customHeight="1" x14ac:dyDescent="0.2">
      <c r="A160" s="130"/>
      <c r="B160" s="144" t="s">
        <v>201</v>
      </c>
      <c r="C160" s="150"/>
      <c r="D160" s="103"/>
      <c r="E160" s="104"/>
      <c r="F160" s="103"/>
      <c r="G160" s="104"/>
      <c r="H160" s="105"/>
      <c r="I160" s="145">
        <f t="shared" si="22"/>
        <v>0</v>
      </c>
      <c r="J160" s="163"/>
      <c r="K160" s="141"/>
      <c r="L160" s="229"/>
      <c r="M160" s="120"/>
      <c r="N160" s="141">
        <f>+I160</f>
        <v>0</v>
      </c>
      <c r="P160" s="78"/>
    </row>
    <row r="161" spans="1:16" s="23" customFormat="1" ht="16" customHeight="1" x14ac:dyDescent="0.2">
      <c r="A161" s="130"/>
      <c r="B161" s="128" t="s">
        <v>204</v>
      </c>
      <c r="C161" s="150"/>
      <c r="D161" s="103">
        <v>5</v>
      </c>
      <c r="E161" s="104" t="s">
        <v>21</v>
      </c>
      <c r="F161" s="103">
        <v>1</v>
      </c>
      <c r="G161" s="104" t="s">
        <v>24</v>
      </c>
      <c r="H161" s="105">
        <v>30000</v>
      </c>
      <c r="I161" s="145">
        <f t="shared" si="22"/>
        <v>150000</v>
      </c>
      <c r="J161" s="163"/>
      <c r="K161" s="141"/>
      <c r="L161" s="229"/>
      <c r="M161" s="120"/>
      <c r="N161" s="141">
        <f>+I161</f>
        <v>150000</v>
      </c>
      <c r="P161" s="78"/>
    </row>
    <row r="162" spans="1:16" s="23" customFormat="1" ht="16" customHeight="1" x14ac:dyDescent="0.2">
      <c r="A162" s="130"/>
      <c r="B162" s="144" t="s">
        <v>43</v>
      </c>
      <c r="C162" s="150"/>
      <c r="D162" s="103"/>
      <c r="E162" s="104"/>
      <c r="F162" s="103"/>
      <c r="G162" s="104"/>
      <c r="H162" s="105"/>
      <c r="I162" s="145">
        <f t="shared" si="22"/>
        <v>0</v>
      </c>
      <c r="J162" s="163"/>
      <c r="K162" s="141"/>
      <c r="L162" s="229"/>
      <c r="M162" s="120"/>
      <c r="N162" s="141">
        <f>+I162</f>
        <v>0</v>
      </c>
      <c r="P162" s="78"/>
    </row>
    <row r="163" spans="1:16" s="23" customFormat="1" ht="16" customHeight="1" x14ac:dyDescent="0.2">
      <c r="A163" s="130"/>
      <c r="B163" s="128" t="s">
        <v>192</v>
      </c>
      <c r="C163" s="150"/>
      <c r="D163" s="103">
        <v>1</v>
      </c>
      <c r="E163" s="104" t="s">
        <v>18</v>
      </c>
      <c r="F163" s="103">
        <v>1</v>
      </c>
      <c r="G163" s="104" t="s">
        <v>21</v>
      </c>
      <c r="H163" s="105">
        <v>75000</v>
      </c>
      <c r="I163" s="145">
        <f t="shared" si="22"/>
        <v>75000</v>
      </c>
      <c r="J163" s="163"/>
      <c r="K163" s="141"/>
      <c r="L163" s="229"/>
      <c r="M163" s="120"/>
      <c r="N163" s="141">
        <f>+I163</f>
        <v>75000</v>
      </c>
      <c r="P163" s="78"/>
    </row>
    <row r="164" spans="1:16" s="23" customFormat="1" ht="16" customHeight="1" x14ac:dyDescent="0.2">
      <c r="A164" s="130"/>
      <c r="B164" s="128" t="s">
        <v>286</v>
      </c>
      <c r="C164" s="150"/>
      <c r="D164" s="103">
        <v>20</v>
      </c>
      <c r="E164" s="104" t="s">
        <v>44</v>
      </c>
      <c r="F164" s="103">
        <v>1</v>
      </c>
      <c r="G164" s="104" t="s">
        <v>44</v>
      </c>
      <c r="H164" s="105">
        <v>5000</v>
      </c>
      <c r="I164" s="145">
        <f t="shared" si="22"/>
        <v>100000</v>
      </c>
      <c r="J164" s="146"/>
      <c r="K164" s="141"/>
      <c r="L164" s="229"/>
      <c r="M164" s="120"/>
      <c r="N164" s="141">
        <f>+I164</f>
        <v>100000</v>
      </c>
      <c r="P164" s="78"/>
    </row>
    <row r="165" spans="1:16" s="23" customFormat="1" ht="16" customHeight="1" x14ac:dyDescent="0.2">
      <c r="A165" s="130"/>
      <c r="B165" s="128" t="s">
        <v>205</v>
      </c>
      <c r="C165" s="150"/>
      <c r="D165" s="103">
        <v>20</v>
      </c>
      <c r="E165" s="104" t="s">
        <v>44</v>
      </c>
      <c r="F165" s="103">
        <v>1</v>
      </c>
      <c r="G165" s="104" t="s">
        <v>44</v>
      </c>
      <c r="H165" s="105">
        <v>3000</v>
      </c>
      <c r="I165" s="145">
        <f t="shared" si="22"/>
        <v>60000</v>
      </c>
      <c r="J165" s="146"/>
      <c r="K165" s="141"/>
      <c r="L165" s="229"/>
      <c r="M165" s="120"/>
      <c r="N165" s="141">
        <f>+I165</f>
        <v>60000</v>
      </c>
      <c r="P165" s="78"/>
    </row>
    <row r="166" spans="1:16" s="23" customFormat="1" ht="16" customHeight="1" x14ac:dyDescent="0.2">
      <c r="A166" s="183"/>
      <c r="B166" s="112" t="s">
        <v>488</v>
      </c>
      <c r="C166" s="113"/>
      <c r="D166" s="114"/>
      <c r="E166" s="115"/>
      <c r="F166" s="114"/>
      <c r="G166" s="115"/>
      <c r="H166" s="116"/>
      <c r="I166" s="117">
        <f>SUM(I147:I165)</f>
        <v>11185000</v>
      </c>
      <c r="J166" s="117">
        <f>SUM(J147:J165)</f>
        <v>0</v>
      </c>
      <c r="K166" s="117">
        <f>SUM(K147:K165)</f>
        <v>0</v>
      </c>
      <c r="L166" s="231"/>
      <c r="M166" s="120"/>
      <c r="N166" s="117">
        <f>SUM(N147:N165)</f>
        <v>11185000</v>
      </c>
      <c r="P166" s="78"/>
    </row>
    <row r="167" spans="1:16" x14ac:dyDescent="0.2">
      <c r="A167" s="118">
        <v>9</v>
      </c>
      <c r="B167" s="144" t="s">
        <v>490</v>
      </c>
      <c r="C167" s="162" t="s">
        <v>463</v>
      </c>
      <c r="D167" s="103"/>
      <c r="E167" s="104"/>
      <c r="F167" s="103"/>
      <c r="G167" s="104"/>
      <c r="H167" s="105"/>
      <c r="I167" s="145">
        <f t="shared" ref="I167:I189" si="23">H167*F167*D167</f>
        <v>0</v>
      </c>
      <c r="J167" s="163"/>
      <c r="K167" s="142"/>
      <c r="L167" s="193"/>
      <c r="M167" s="141"/>
      <c r="N167" s="141"/>
    </row>
    <row r="168" spans="1:16" x14ac:dyDescent="0.2">
      <c r="A168" s="164" t="s">
        <v>307</v>
      </c>
      <c r="B168" s="144" t="s">
        <v>194</v>
      </c>
      <c r="C168" s="150"/>
      <c r="D168" s="103"/>
      <c r="E168" s="104"/>
      <c r="F168" s="103"/>
      <c r="G168" s="104"/>
      <c r="H168" s="105"/>
      <c r="I168" s="145">
        <f t="shared" si="23"/>
        <v>0</v>
      </c>
      <c r="J168" s="163"/>
      <c r="K168" s="142"/>
      <c r="L168" s="193"/>
      <c r="M168" s="141"/>
      <c r="N168" s="141">
        <f>+I168</f>
        <v>0</v>
      </c>
    </row>
    <row r="169" spans="1:16" x14ac:dyDescent="0.2">
      <c r="A169" s="118"/>
      <c r="B169" s="128" t="s">
        <v>38</v>
      </c>
      <c r="C169" s="150"/>
      <c r="D169" s="103">
        <v>3</v>
      </c>
      <c r="E169" s="104" t="s">
        <v>7</v>
      </c>
      <c r="F169" s="103">
        <v>1</v>
      </c>
      <c r="G169" s="104" t="s">
        <v>7</v>
      </c>
      <c r="H169" s="105">
        <v>1000000</v>
      </c>
      <c r="I169" s="145">
        <f t="shared" si="23"/>
        <v>3000000</v>
      </c>
      <c r="J169" s="163"/>
      <c r="K169" s="142"/>
      <c r="L169" s="193"/>
      <c r="M169" s="141"/>
      <c r="N169" s="141">
        <f>+I169</f>
        <v>3000000</v>
      </c>
    </row>
    <row r="170" spans="1:16" x14ac:dyDescent="0.2">
      <c r="A170" s="118"/>
      <c r="B170" s="128" t="s">
        <v>195</v>
      </c>
      <c r="C170" s="150"/>
      <c r="D170" s="103">
        <v>200</v>
      </c>
      <c r="E170" s="104" t="s">
        <v>7</v>
      </c>
      <c r="F170" s="103">
        <v>1</v>
      </c>
      <c r="G170" s="104" t="s">
        <v>7</v>
      </c>
      <c r="H170" s="105">
        <v>15000</v>
      </c>
      <c r="I170" s="145">
        <f t="shared" si="23"/>
        <v>3000000</v>
      </c>
      <c r="J170" s="146"/>
      <c r="K170" s="142"/>
      <c r="L170" s="193"/>
      <c r="M170" s="141"/>
      <c r="N170" s="141">
        <f>+I170</f>
        <v>3000000</v>
      </c>
    </row>
    <row r="171" spans="1:16" x14ac:dyDescent="0.2">
      <c r="A171" s="164" t="s">
        <v>308</v>
      </c>
      <c r="B171" s="144" t="s">
        <v>197</v>
      </c>
      <c r="C171" s="150"/>
      <c r="D171" s="103"/>
      <c r="E171" s="104"/>
      <c r="F171" s="103"/>
      <c r="G171" s="104"/>
      <c r="H171" s="105"/>
      <c r="I171" s="145">
        <f t="shared" si="23"/>
        <v>0</v>
      </c>
      <c r="J171" s="163"/>
      <c r="K171" s="142"/>
      <c r="L171" s="193"/>
      <c r="M171" s="141"/>
      <c r="N171" s="141">
        <f>+I171</f>
        <v>0</v>
      </c>
    </row>
    <row r="172" spans="1:16" x14ac:dyDescent="0.2">
      <c r="A172" s="118"/>
      <c r="B172" s="128" t="s">
        <v>198</v>
      </c>
      <c r="C172" s="150"/>
      <c r="D172" s="103">
        <v>1</v>
      </c>
      <c r="E172" s="104" t="s">
        <v>196</v>
      </c>
      <c r="F172" s="103">
        <v>1</v>
      </c>
      <c r="G172" s="104" t="s">
        <v>24</v>
      </c>
      <c r="H172" s="105">
        <v>700000</v>
      </c>
      <c r="I172" s="145">
        <f t="shared" si="23"/>
        <v>700000</v>
      </c>
      <c r="J172" s="146"/>
      <c r="K172" s="142"/>
      <c r="L172" s="193"/>
      <c r="M172" s="141"/>
      <c r="N172" s="141">
        <f>+I172</f>
        <v>700000</v>
      </c>
    </row>
    <row r="173" spans="1:16" x14ac:dyDescent="0.2">
      <c r="A173" s="118"/>
      <c r="B173" s="128" t="s">
        <v>199</v>
      </c>
      <c r="C173" s="150"/>
      <c r="D173" s="103">
        <v>1</v>
      </c>
      <c r="E173" s="104" t="s">
        <v>196</v>
      </c>
      <c r="F173" s="103">
        <v>1</v>
      </c>
      <c r="G173" s="104" t="s">
        <v>24</v>
      </c>
      <c r="H173" s="105">
        <v>500000</v>
      </c>
      <c r="I173" s="145">
        <f t="shared" si="23"/>
        <v>500000</v>
      </c>
      <c r="J173" s="146"/>
      <c r="K173" s="142"/>
      <c r="L173" s="193"/>
      <c r="M173" s="141"/>
      <c r="N173" s="141">
        <f>+I173</f>
        <v>500000</v>
      </c>
    </row>
    <row r="174" spans="1:16" x14ac:dyDescent="0.2">
      <c r="A174" s="118"/>
      <c r="B174" s="128" t="s">
        <v>200</v>
      </c>
      <c r="C174" s="150"/>
      <c r="D174" s="103">
        <v>1</v>
      </c>
      <c r="E174" s="104" t="s">
        <v>196</v>
      </c>
      <c r="F174" s="103">
        <v>1</v>
      </c>
      <c r="G174" s="104" t="s">
        <v>24</v>
      </c>
      <c r="H174" s="105">
        <v>400000</v>
      </c>
      <c r="I174" s="145">
        <f t="shared" si="23"/>
        <v>400000</v>
      </c>
      <c r="J174" s="146"/>
      <c r="K174" s="142"/>
      <c r="L174" s="193"/>
      <c r="M174" s="141"/>
      <c r="N174" s="141">
        <f>+I174</f>
        <v>400000</v>
      </c>
    </row>
    <row r="175" spans="1:16" x14ac:dyDescent="0.2">
      <c r="A175" s="118"/>
      <c r="B175" s="128" t="s">
        <v>504</v>
      </c>
      <c r="C175" s="150"/>
      <c r="D175" s="103">
        <v>1</v>
      </c>
      <c r="E175" s="104" t="s">
        <v>196</v>
      </c>
      <c r="F175" s="103">
        <v>1</v>
      </c>
      <c r="G175" s="104" t="s">
        <v>24</v>
      </c>
      <c r="H175" s="105">
        <v>300000</v>
      </c>
      <c r="I175" s="145">
        <f t="shared" si="23"/>
        <v>300000</v>
      </c>
      <c r="J175" s="146"/>
      <c r="K175" s="142"/>
      <c r="L175" s="193"/>
      <c r="M175" s="141"/>
      <c r="N175" s="141">
        <f>+I175</f>
        <v>300000</v>
      </c>
    </row>
    <row r="176" spans="1:16" x14ac:dyDescent="0.2">
      <c r="A176" s="118"/>
      <c r="B176" s="128" t="s">
        <v>505</v>
      </c>
      <c r="C176" s="150"/>
      <c r="D176" s="103">
        <v>1</v>
      </c>
      <c r="E176" s="104" t="s">
        <v>196</v>
      </c>
      <c r="F176" s="103">
        <v>1</v>
      </c>
      <c r="G176" s="104" t="s">
        <v>24</v>
      </c>
      <c r="H176" s="105">
        <v>250000</v>
      </c>
      <c r="I176" s="145">
        <f t="shared" si="23"/>
        <v>250000</v>
      </c>
      <c r="J176" s="146"/>
      <c r="K176" s="142"/>
      <c r="L176" s="193"/>
      <c r="M176" s="141"/>
      <c r="N176" s="141">
        <f>+I176</f>
        <v>250000</v>
      </c>
    </row>
    <row r="177" spans="1:14" x14ac:dyDescent="0.2">
      <c r="A177" s="118"/>
      <c r="B177" s="128" t="s">
        <v>506</v>
      </c>
      <c r="C177" s="150"/>
      <c r="D177" s="103">
        <v>200</v>
      </c>
      <c r="E177" s="104" t="s">
        <v>196</v>
      </c>
      <c r="F177" s="103">
        <v>1</v>
      </c>
      <c r="G177" s="104" t="s">
        <v>46</v>
      </c>
      <c r="H177" s="105">
        <v>10000</v>
      </c>
      <c r="I177" s="145">
        <f t="shared" si="23"/>
        <v>2000000</v>
      </c>
      <c r="J177" s="146"/>
      <c r="K177" s="142"/>
      <c r="L177" s="193"/>
      <c r="M177" s="141"/>
      <c r="N177" s="141">
        <f>+I177</f>
        <v>2000000</v>
      </c>
    </row>
    <row r="178" spans="1:14" x14ac:dyDescent="0.2">
      <c r="A178" s="164" t="s">
        <v>309</v>
      </c>
      <c r="B178" s="144" t="s">
        <v>283</v>
      </c>
      <c r="C178" s="150"/>
      <c r="D178" s="103"/>
      <c r="E178" s="104"/>
      <c r="F178" s="103"/>
      <c r="G178" s="104"/>
      <c r="H178" s="105"/>
      <c r="I178" s="145">
        <f t="shared" si="23"/>
        <v>0</v>
      </c>
      <c r="J178" s="163"/>
      <c r="K178" s="142"/>
      <c r="L178" s="193"/>
      <c r="M178" s="141"/>
      <c r="N178" s="141">
        <f>+I178</f>
        <v>0</v>
      </c>
    </row>
    <row r="179" spans="1:14" x14ac:dyDescent="0.2">
      <c r="A179" s="118"/>
      <c r="B179" s="128" t="s">
        <v>284</v>
      </c>
      <c r="C179" s="150"/>
      <c r="D179" s="103">
        <v>200</v>
      </c>
      <c r="E179" s="104" t="s">
        <v>46</v>
      </c>
      <c r="F179" s="103">
        <v>1</v>
      </c>
      <c r="G179" s="104" t="s">
        <v>46</v>
      </c>
      <c r="H179" s="105">
        <v>2000</v>
      </c>
      <c r="I179" s="145">
        <f t="shared" si="23"/>
        <v>400000</v>
      </c>
      <c r="J179" s="163"/>
      <c r="K179" s="142"/>
      <c r="L179" s="193"/>
      <c r="M179" s="141"/>
      <c r="N179" s="141">
        <f>+I179</f>
        <v>400000</v>
      </c>
    </row>
    <row r="180" spans="1:14" x14ac:dyDescent="0.2">
      <c r="A180" s="164" t="s">
        <v>310</v>
      </c>
      <c r="B180" s="144" t="s">
        <v>201</v>
      </c>
      <c r="C180" s="150"/>
      <c r="D180" s="103"/>
      <c r="E180" s="104"/>
      <c r="F180" s="103"/>
      <c r="G180" s="104"/>
      <c r="H180" s="105"/>
      <c r="I180" s="145">
        <f t="shared" si="23"/>
        <v>0</v>
      </c>
      <c r="J180" s="163"/>
      <c r="K180" s="142"/>
      <c r="L180" s="193"/>
      <c r="M180" s="141"/>
      <c r="N180" s="141">
        <f>+I180</f>
        <v>0</v>
      </c>
    </row>
    <row r="181" spans="1:14" x14ac:dyDescent="0.2">
      <c r="A181" s="118"/>
      <c r="B181" s="128" t="s">
        <v>202</v>
      </c>
      <c r="C181" s="150"/>
      <c r="D181" s="103">
        <v>2</v>
      </c>
      <c r="E181" s="104" t="s">
        <v>48</v>
      </c>
      <c r="F181" s="103">
        <v>1</v>
      </c>
      <c r="G181" s="104" t="s">
        <v>48</v>
      </c>
      <c r="H181" s="105">
        <v>250000</v>
      </c>
      <c r="I181" s="145">
        <f t="shared" si="23"/>
        <v>500000</v>
      </c>
      <c r="J181" s="163"/>
      <c r="K181" s="142"/>
      <c r="L181" s="193"/>
      <c r="M181" s="141"/>
      <c r="N181" s="141">
        <f>+I181</f>
        <v>500000</v>
      </c>
    </row>
    <row r="182" spans="1:14" x14ac:dyDescent="0.2">
      <c r="A182" s="118"/>
      <c r="B182" s="128" t="s">
        <v>203</v>
      </c>
      <c r="C182" s="150"/>
      <c r="D182" s="103">
        <v>2</v>
      </c>
      <c r="E182" s="104" t="s">
        <v>48</v>
      </c>
      <c r="F182" s="103">
        <v>1</v>
      </c>
      <c r="G182" s="104" t="s">
        <v>48</v>
      </c>
      <c r="H182" s="105">
        <v>250000</v>
      </c>
      <c r="I182" s="145">
        <f t="shared" si="23"/>
        <v>500000</v>
      </c>
      <c r="J182" s="163"/>
      <c r="K182" s="142"/>
      <c r="L182" s="193"/>
      <c r="M182" s="141"/>
      <c r="N182" s="141">
        <f>+I182</f>
        <v>500000</v>
      </c>
    </row>
    <row r="183" spans="1:14" x14ac:dyDescent="0.2">
      <c r="A183" s="118"/>
      <c r="B183" s="128" t="s">
        <v>204</v>
      </c>
      <c r="C183" s="150"/>
      <c r="D183" s="103">
        <v>2</v>
      </c>
      <c r="E183" s="104" t="s">
        <v>105</v>
      </c>
      <c r="F183" s="103">
        <v>1</v>
      </c>
      <c r="G183" s="104" t="s">
        <v>105</v>
      </c>
      <c r="H183" s="105">
        <v>30000</v>
      </c>
      <c r="I183" s="145">
        <f t="shared" si="23"/>
        <v>60000</v>
      </c>
      <c r="J183" s="163"/>
      <c r="K183" s="142"/>
      <c r="L183" s="193"/>
      <c r="M183" s="141"/>
      <c r="N183" s="141">
        <f>+I183</f>
        <v>60000</v>
      </c>
    </row>
    <row r="184" spans="1:14" x14ac:dyDescent="0.2">
      <c r="A184" s="164" t="s">
        <v>421</v>
      </c>
      <c r="B184" s="144" t="s">
        <v>43</v>
      </c>
      <c r="C184" s="150"/>
      <c r="D184" s="103"/>
      <c r="E184" s="104"/>
      <c r="F184" s="103"/>
      <c r="G184" s="104"/>
      <c r="H184" s="105"/>
      <c r="I184" s="145">
        <f t="shared" si="23"/>
        <v>0</v>
      </c>
      <c r="J184" s="163"/>
      <c r="K184" s="142"/>
      <c r="L184" s="193"/>
      <c r="M184" s="141"/>
      <c r="N184" s="141">
        <f>+I184</f>
        <v>0</v>
      </c>
    </row>
    <row r="185" spans="1:14" x14ac:dyDescent="0.2">
      <c r="A185" s="118"/>
      <c r="B185" s="128" t="s">
        <v>192</v>
      </c>
      <c r="C185" s="150"/>
      <c r="D185" s="103">
        <v>1</v>
      </c>
      <c r="E185" s="104" t="s">
        <v>18</v>
      </c>
      <c r="F185" s="103">
        <v>1</v>
      </c>
      <c r="G185" s="104" t="s">
        <v>21</v>
      </c>
      <c r="H185" s="105">
        <v>75000</v>
      </c>
      <c r="I185" s="145">
        <f t="shared" si="23"/>
        <v>75000</v>
      </c>
      <c r="J185" s="163"/>
      <c r="K185" s="142"/>
      <c r="L185" s="193"/>
      <c r="M185" s="141"/>
      <c r="N185" s="141">
        <f>+I185</f>
        <v>75000</v>
      </c>
    </row>
    <row r="186" spans="1:14" x14ac:dyDescent="0.2">
      <c r="A186" s="118"/>
      <c r="B186" s="128" t="s">
        <v>193</v>
      </c>
      <c r="C186" s="150"/>
      <c r="D186" s="103">
        <v>3</v>
      </c>
      <c r="E186" s="104" t="s">
        <v>47</v>
      </c>
      <c r="F186" s="103">
        <v>1</v>
      </c>
      <c r="G186" s="104" t="s">
        <v>47</v>
      </c>
      <c r="H186" s="105">
        <v>15000</v>
      </c>
      <c r="I186" s="145">
        <f t="shared" si="23"/>
        <v>45000</v>
      </c>
      <c r="J186" s="163"/>
      <c r="K186" s="142"/>
      <c r="L186" s="193"/>
      <c r="M186" s="141"/>
      <c r="N186" s="141">
        <f>+I186</f>
        <v>45000</v>
      </c>
    </row>
    <row r="187" spans="1:14" x14ac:dyDescent="0.2">
      <c r="A187" s="118"/>
      <c r="B187" s="128" t="s">
        <v>286</v>
      </c>
      <c r="C187" s="150"/>
      <c r="D187" s="103">
        <v>20</v>
      </c>
      <c r="E187" s="104" t="s">
        <v>44</v>
      </c>
      <c r="F187" s="103">
        <v>1</v>
      </c>
      <c r="G187" s="104" t="s">
        <v>44</v>
      </c>
      <c r="H187" s="105">
        <v>5000</v>
      </c>
      <c r="I187" s="145">
        <f t="shared" si="23"/>
        <v>100000</v>
      </c>
      <c r="J187" s="146"/>
      <c r="K187" s="142"/>
      <c r="L187" s="193"/>
      <c r="M187" s="141"/>
      <c r="N187" s="141">
        <f>+I187</f>
        <v>100000</v>
      </c>
    </row>
    <row r="188" spans="1:14" x14ac:dyDescent="0.2">
      <c r="A188" s="118"/>
      <c r="B188" s="128" t="s">
        <v>205</v>
      </c>
      <c r="C188" s="150"/>
      <c r="D188" s="103">
        <v>200</v>
      </c>
      <c r="E188" s="104" t="s">
        <v>44</v>
      </c>
      <c r="F188" s="103">
        <v>1</v>
      </c>
      <c r="G188" s="104" t="s">
        <v>44</v>
      </c>
      <c r="H188" s="105">
        <v>3000</v>
      </c>
      <c r="I188" s="145">
        <f t="shared" si="23"/>
        <v>600000</v>
      </c>
      <c r="J188" s="146"/>
      <c r="K188" s="142"/>
      <c r="L188" s="193"/>
      <c r="M188" s="141"/>
      <c r="N188" s="141">
        <f>+I188</f>
        <v>600000</v>
      </c>
    </row>
    <row r="189" spans="1:14" x14ac:dyDescent="0.2">
      <c r="A189" s="118"/>
      <c r="B189" s="128" t="s">
        <v>206</v>
      </c>
      <c r="C189" s="150"/>
      <c r="D189" s="103">
        <v>6</v>
      </c>
      <c r="E189" s="104" t="s">
        <v>44</v>
      </c>
      <c r="F189" s="103">
        <v>1</v>
      </c>
      <c r="G189" s="104" t="s">
        <v>44</v>
      </c>
      <c r="H189" s="105">
        <v>300000</v>
      </c>
      <c r="I189" s="145">
        <f t="shared" si="23"/>
        <v>1800000</v>
      </c>
      <c r="J189" s="146"/>
      <c r="K189" s="142"/>
      <c r="L189" s="193"/>
      <c r="M189" s="141"/>
      <c r="N189" s="141">
        <f>+I189</f>
        <v>1800000</v>
      </c>
    </row>
    <row r="190" spans="1:14" ht="16" customHeight="1" x14ac:dyDescent="0.2">
      <c r="A190" s="111"/>
      <c r="B190" s="112" t="s">
        <v>492</v>
      </c>
      <c r="C190" s="113"/>
      <c r="D190" s="114"/>
      <c r="E190" s="115"/>
      <c r="F190" s="114"/>
      <c r="G190" s="115"/>
      <c r="H190" s="116"/>
      <c r="I190" s="117">
        <f>SUM(I167:I189)</f>
        <v>14230000</v>
      </c>
      <c r="J190" s="117">
        <f>SUM(J167:J189)</f>
        <v>0</v>
      </c>
      <c r="K190" s="117">
        <f>SUM(K167:K189)</f>
        <v>0</v>
      </c>
      <c r="L190" s="230"/>
      <c r="M190" s="117">
        <f>SUM(M167:M189)</f>
        <v>0</v>
      </c>
      <c r="N190" s="117">
        <f>SUM(N167:N189)</f>
        <v>14230000</v>
      </c>
    </row>
    <row r="191" spans="1:14" ht="16" customHeight="1" x14ac:dyDescent="0.2">
      <c r="A191" s="118">
        <v>10</v>
      </c>
      <c r="B191" s="144" t="s">
        <v>301</v>
      </c>
      <c r="C191" s="165"/>
      <c r="D191" s="103"/>
      <c r="E191" s="104"/>
      <c r="F191" s="103"/>
      <c r="G191" s="104"/>
      <c r="H191" s="105"/>
      <c r="I191" s="145">
        <f>H191*F191*D191</f>
        <v>0</v>
      </c>
      <c r="J191" s="163"/>
      <c r="K191" s="141"/>
      <c r="L191" s="134"/>
      <c r="M191" s="134"/>
      <c r="N191" s="120"/>
    </row>
    <row r="192" spans="1:14" ht="52" x14ac:dyDescent="0.2">
      <c r="A192" s="164" t="s">
        <v>423</v>
      </c>
      <c r="B192" s="144" t="s">
        <v>472</v>
      </c>
      <c r="C192" s="219" t="s">
        <v>343</v>
      </c>
      <c r="D192" s="103"/>
      <c r="E192" s="104"/>
      <c r="F192" s="103"/>
      <c r="G192" s="104"/>
      <c r="H192" s="105"/>
      <c r="I192" s="145"/>
      <c r="J192" s="166"/>
      <c r="K192" s="141"/>
      <c r="L192" s="134"/>
      <c r="M192" s="134"/>
      <c r="N192" s="120"/>
    </row>
    <row r="193" spans="1:14" ht="16" customHeight="1" x14ac:dyDescent="0.2">
      <c r="A193" s="118"/>
      <c r="B193" s="165" t="s">
        <v>350</v>
      </c>
      <c r="C193" s="220"/>
      <c r="D193" s="103">
        <v>600</v>
      </c>
      <c r="E193" s="104" t="s">
        <v>7</v>
      </c>
      <c r="F193" s="103">
        <v>1</v>
      </c>
      <c r="G193" s="104" t="s">
        <v>6</v>
      </c>
      <c r="H193" s="105">
        <v>650000</v>
      </c>
      <c r="I193" s="145">
        <f>H193*F193*D193</f>
        <v>390000000</v>
      </c>
      <c r="J193" s="166"/>
      <c r="K193" s="141">
        <f>+I193</f>
        <v>390000000</v>
      </c>
      <c r="L193" s="134"/>
      <c r="M193" s="134"/>
      <c r="N193" s="120"/>
    </row>
    <row r="194" spans="1:14" ht="16" customHeight="1" x14ac:dyDescent="0.2">
      <c r="A194" s="118"/>
      <c r="B194" s="165" t="s">
        <v>351</v>
      </c>
      <c r="C194" s="220"/>
      <c r="D194" s="103"/>
      <c r="E194" s="104"/>
      <c r="F194" s="103"/>
      <c r="G194" s="104"/>
      <c r="H194" s="105"/>
      <c r="I194" s="145">
        <f t="shared" ref="I194:I204" si="24">H194*F194*D194</f>
        <v>0</v>
      </c>
      <c r="J194" s="166"/>
      <c r="K194" s="141">
        <f t="shared" ref="K194:K204" si="25">+I194</f>
        <v>0</v>
      </c>
      <c r="L194" s="134"/>
      <c r="M194" s="134"/>
      <c r="N194" s="120"/>
    </row>
    <row r="195" spans="1:14" ht="16" customHeight="1" x14ac:dyDescent="0.2">
      <c r="A195" s="118"/>
      <c r="B195" s="128" t="s">
        <v>352</v>
      </c>
      <c r="C195" s="220"/>
      <c r="D195" s="103"/>
      <c r="E195" s="104"/>
      <c r="F195" s="103"/>
      <c r="G195" s="104"/>
      <c r="H195" s="105"/>
      <c r="I195" s="145">
        <f t="shared" si="24"/>
        <v>0</v>
      </c>
      <c r="J195" s="166"/>
      <c r="K195" s="141">
        <f t="shared" si="25"/>
        <v>0</v>
      </c>
      <c r="L195" s="134"/>
      <c r="M195" s="134"/>
      <c r="N195" s="120"/>
    </row>
    <row r="196" spans="1:14" ht="16" customHeight="1" x14ac:dyDescent="0.2">
      <c r="A196" s="118"/>
      <c r="B196" s="167" t="s">
        <v>353</v>
      </c>
      <c r="C196" s="220"/>
      <c r="D196" s="103">
        <v>1</v>
      </c>
      <c r="E196" s="104" t="s">
        <v>7</v>
      </c>
      <c r="F196" s="103">
        <v>1</v>
      </c>
      <c r="G196" s="104" t="s">
        <v>24</v>
      </c>
      <c r="H196" s="105">
        <v>2000000</v>
      </c>
      <c r="I196" s="145">
        <f t="shared" si="24"/>
        <v>2000000</v>
      </c>
      <c r="J196" s="166"/>
      <c r="K196" s="141">
        <f t="shared" si="25"/>
        <v>2000000</v>
      </c>
      <c r="L196" s="134"/>
      <c r="M196" s="134"/>
      <c r="N196" s="120"/>
    </row>
    <row r="197" spans="1:14" ht="16" customHeight="1" x14ac:dyDescent="0.2">
      <c r="A197" s="118"/>
      <c r="B197" s="167" t="s">
        <v>507</v>
      </c>
      <c r="C197" s="220"/>
      <c r="D197" s="103">
        <v>1</v>
      </c>
      <c r="E197" s="104" t="s">
        <v>7</v>
      </c>
      <c r="F197" s="103">
        <v>1</v>
      </c>
      <c r="G197" s="104" t="s">
        <v>24</v>
      </c>
      <c r="H197" s="105">
        <v>2000000</v>
      </c>
      <c r="I197" s="145">
        <f t="shared" ref="I197:I203" si="26">H197*F197*D197</f>
        <v>2000000</v>
      </c>
      <c r="J197" s="166"/>
      <c r="K197" s="141">
        <f t="shared" si="25"/>
        <v>2000000</v>
      </c>
      <c r="L197" s="134"/>
      <c r="M197" s="134"/>
      <c r="N197" s="120"/>
    </row>
    <row r="198" spans="1:14" ht="16" customHeight="1" x14ac:dyDescent="0.2">
      <c r="A198" s="118"/>
      <c r="B198" s="168" t="s">
        <v>354</v>
      </c>
      <c r="C198" s="220"/>
      <c r="D198" s="103">
        <v>1</v>
      </c>
      <c r="E198" s="104" t="s">
        <v>7</v>
      </c>
      <c r="F198" s="103">
        <v>1</v>
      </c>
      <c r="G198" s="104" t="s">
        <v>24</v>
      </c>
      <c r="H198" s="105">
        <v>2000000</v>
      </c>
      <c r="I198" s="145">
        <f t="shared" si="26"/>
        <v>2000000</v>
      </c>
      <c r="J198" s="166"/>
      <c r="K198" s="141">
        <f t="shared" si="25"/>
        <v>2000000</v>
      </c>
      <c r="L198" s="134"/>
      <c r="M198" s="134"/>
      <c r="N198" s="120"/>
    </row>
    <row r="199" spans="1:14" ht="16" customHeight="1" x14ac:dyDescent="0.2">
      <c r="A199" s="118"/>
      <c r="B199" s="167" t="s">
        <v>355</v>
      </c>
      <c r="C199" s="220"/>
      <c r="D199" s="103">
        <v>1</v>
      </c>
      <c r="E199" s="104" t="s">
        <v>7</v>
      </c>
      <c r="F199" s="103">
        <v>1</v>
      </c>
      <c r="G199" s="104" t="s">
        <v>24</v>
      </c>
      <c r="H199" s="105">
        <v>2000000</v>
      </c>
      <c r="I199" s="145">
        <f t="shared" si="26"/>
        <v>2000000</v>
      </c>
      <c r="J199" s="166"/>
      <c r="K199" s="141">
        <f t="shared" si="25"/>
        <v>2000000</v>
      </c>
      <c r="L199" s="134"/>
      <c r="M199" s="134"/>
      <c r="N199" s="120"/>
    </row>
    <row r="200" spans="1:14" ht="16" customHeight="1" x14ac:dyDescent="0.2">
      <c r="A200" s="118"/>
      <c r="B200" s="167" t="s">
        <v>361</v>
      </c>
      <c r="C200" s="220"/>
      <c r="D200" s="103">
        <v>1</v>
      </c>
      <c r="E200" s="104" t="s">
        <v>7</v>
      </c>
      <c r="F200" s="103">
        <v>1</v>
      </c>
      <c r="G200" s="104" t="s">
        <v>24</v>
      </c>
      <c r="H200" s="105">
        <v>2000000</v>
      </c>
      <c r="I200" s="145">
        <f t="shared" ref="I200" si="27">H200*F200*D200</f>
        <v>2000000</v>
      </c>
      <c r="J200" s="166"/>
      <c r="K200" s="141">
        <f t="shared" ref="K200" si="28">+I200</f>
        <v>2000000</v>
      </c>
      <c r="L200" s="134"/>
      <c r="M200" s="134"/>
      <c r="N200" s="120"/>
    </row>
    <row r="201" spans="1:14" ht="16" customHeight="1" x14ac:dyDescent="0.2">
      <c r="A201" s="118"/>
      <c r="B201" s="128" t="s">
        <v>356</v>
      </c>
      <c r="C201" s="220"/>
      <c r="D201" s="103">
        <v>1</v>
      </c>
      <c r="E201" s="104" t="s">
        <v>7</v>
      </c>
      <c r="F201" s="103">
        <v>1</v>
      </c>
      <c r="G201" s="104" t="s">
        <v>24</v>
      </c>
      <c r="H201" s="105">
        <v>2000000</v>
      </c>
      <c r="I201" s="145">
        <f t="shared" si="26"/>
        <v>2000000</v>
      </c>
      <c r="J201" s="166"/>
      <c r="K201" s="141">
        <f t="shared" si="25"/>
        <v>2000000</v>
      </c>
      <c r="L201" s="134"/>
      <c r="M201" s="134"/>
      <c r="N201" s="120"/>
    </row>
    <row r="202" spans="1:14" ht="16" customHeight="1" x14ac:dyDescent="0.2">
      <c r="A202" s="118"/>
      <c r="B202" s="128" t="s">
        <v>214</v>
      </c>
      <c r="C202" s="220"/>
      <c r="D202" s="103">
        <v>1</v>
      </c>
      <c r="E202" s="104" t="s">
        <v>7</v>
      </c>
      <c r="F202" s="103">
        <v>1</v>
      </c>
      <c r="G202" s="104" t="s">
        <v>24</v>
      </c>
      <c r="H202" s="105">
        <v>1000000</v>
      </c>
      <c r="I202" s="145">
        <f t="shared" si="26"/>
        <v>1000000</v>
      </c>
      <c r="J202" s="166"/>
      <c r="K202" s="141">
        <f t="shared" si="25"/>
        <v>1000000</v>
      </c>
      <c r="L202" s="134"/>
      <c r="M202" s="134"/>
      <c r="N202" s="120"/>
    </row>
    <row r="203" spans="1:14" ht="16" customHeight="1" x14ac:dyDescent="0.2">
      <c r="A203" s="118"/>
      <c r="B203" s="128" t="s">
        <v>357</v>
      </c>
      <c r="C203" s="220"/>
      <c r="D203" s="103">
        <v>5</v>
      </c>
      <c r="E203" s="104" t="s">
        <v>7</v>
      </c>
      <c r="F203" s="103">
        <v>1</v>
      </c>
      <c r="G203" s="104" t="s">
        <v>24</v>
      </c>
      <c r="H203" s="105">
        <v>500000</v>
      </c>
      <c r="I203" s="145">
        <f t="shared" si="26"/>
        <v>2500000</v>
      </c>
      <c r="J203" s="166"/>
      <c r="K203" s="141">
        <f t="shared" si="25"/>
        <v>2500000</v>
      </c>
      <c r="L203" s="134"/>
      <c r="M203" s="134"/>
      <c r="N203" s="120"/>
    </row>
    <row r="204" spans="1:14" ht="16" customHeight="1" x14ac:dyDescent="0.2">
      <c r="A204" s="118"/>
      <c r="B204" s="165" t="s">
        <v>321</v>
      </c>
      <c r="C204" s="220"/>
      <c r="D204" s="103">
        <v>1</v>
      </c>
      <c r="E204" s="104" t="s">
        <v>21</v>
      </c>
      <c r="F204" s="103">
        <v>1</v>
      </c>
      <c r="G204" s="104" t="s">
        <v>24</v>
      </c>
      <c r="H204" s="105">
        <v>2500000</v>
      </c>
      <c r="I204" s="145">
        <f t="shared" si="24"/>
        <v>2500000</v>
      </c>
      <c r="J204" s="166"/>
      <c r="K204" s="141">
        <f t="shared" si="25"/>
        <v>2500000</v>
      </c>
      <c r="L204" s="134"/>
      <c r="M204" s="134"/>
      <c r="N204" s="120"/>
    </row>
    <row r="205" spans="1:14" ht="16" customHeight="1" x14ac:dyDescent="0.2">
      <c r="A205" s="118"/>
      <c r="B205" s="144"/>
      <c r="C205" s="220"/>
      <c r="D205" s="103"/>
      <c r="E205" s="104"/>
      <c r="F205" s="103"/>
      <c r="G205" s="104"/>
      <c r="H205" s="105"/>
      <c r="I205" s="145"/>
      <c r="J205" s="166"/>
      <c r="K205" s="141"/>
      <c r="L205" s="134"/>
      <c r="M205" s="134"/>
      <c r="N205" s="120"/>
    </row>
    <row r="206" spans="1:14" ht="26" x14ac:dyDescent="0.2">
      <c r="A206" s="164" t="s">
        <v>424</v>
      </c>
      <c r="B206" s="144" t="s">
        <v>471</v>
      </c>
      <c r="C206" s="220"/>
      <c r="D206" s="103"/>
      <c r="E206" s="104"/>
      <c r="F206" s="103"/>
      <c r="G206" s="104"/>
      <c r="H206" s="105"/>
      <c r="I206" s="145"/>
      <c r="J206" s="166"/>
      <c r="K206" s="141"/>
      <c r="L206" s="134"/>
      <c r="M206" s="134"/>
      <c r="N206" s="120"/>
    </row>
    <row r="207" spans="1:14" x14ac:dyDescent="0.2">
      <c r="A207" s="118"/>
      <c r="B207" s="165"/>
      <c r="C207" s="220"/>
      <c r="D207" s="103"/>
      <c r="E207" s="104"/>
      <c r="F207" s="103"/>
      <c r="G207" s="104"/>
      <c r="H207" s="105"/>
      <c r="I207" s="145">
        <f>H207*F207*D207</f>
        <v>0</v>
      </c>
      <c r="J207" s="166"/>
      <c r="K207" s="141">
        <f>+I207</f>
        <v>0</v>
      </c>
      <c r="L207" s="134"/>
      <c r="M207" s="134"/>
      <c r="N207" s="120"/>
    </row>
    <row r="208" spans="1:14" x14ac:dyDescent="0.2">
      <c r="A208" s="118"/>
      <c r="B208" s="165" t="s">
        <v>351</v>
      </c>
      <c r="C208" s="220"/>
      <c r="D208" s="103"/>
      <c r="E208" s="104"/>
      <c r="F208" s="103"/>
      <c r="G208" s="104"/>
      <c r="H208" s="105"/>
      <c r="I208" s="145">
        <f t="shared" ref="I208:I218" si="29">H208*F208*D208</f>
        <v>0</v>
      </c>
      <c r="J208" s="166"/>
      <c r="K208" s="141">
        <f t="shared" ref="K208:K218" si="30">+I208</f>
        <v>0</v>
      </c>
      <c r="L208" s="134"/>
      <c r="M208" s="134"/>
      <c r="N208" s="120"/>
    </row>
    <row r="209" spans="1:14" x14ac:dyDescent="0.2">
      <c r="A209" s="118"/>
      <c r="B209" s="128" t="s">
        <v>352</v>
      </c>
      <c r="C209" s="220"/>
      <c r="D209" s="103"/>
      <c r="E209" s="104"/>
      <c r="F209" s="103"/>
      <c r="G209" s="104"/>
      <c r="H209" s="105"/>
      <c r="I209" s="145">
        <f t="shared" si="29"/>
        <v>0</v>
      </c>
      <c r="J209" s="166"/>
      <c r="K209" s="141">
        <f t="shared" si="30"/>
        <v>0</v>
      </c>
      <c r="L209" s="134"/>
      <c r="M209" s="134"/>
      <c r="N209" s="120"/>
    </row>
    <row r="210" spans="1:14" x14ac:dyDescent="0.2">
      <c r="A210" s="118"/>
      <c r="B210" s="167" t="s">
        <v>358</v>
      </c>
      <c r="C210" s="220"/>
      <c r="D210" s="103">
        <v>1</v>
      </c>
      <c r="E210" s="104" t="s">
        <v>7</v>
      </c>
      <c r="F210" s="103">
        <v>1</v>
      </c>
      <c r="G210" s="104" t="s">
        <v>24</v>
      </c>
      <c r="H210" s="105">
        <v>2000000</v>
      </c>
      <c r="I210" s="145">
        <f t="shared" si="29"/>
        <v>2000000</v>
      </c>
      <c r="J210" s="166"/>
      <c r="K210" s="141">
        <f t="shared" si="30"/>
        <v>2000000</v>
      </c>
      <c r="L210" s="134"/>
      <c r="M210" s="134"/>
      <c r="N210" s="120"/>
    </row>
    <row r="211" spans="1:14" x14ac:dyDescent="0.2">
      <c r="A211" s="118"/>
      <c r="B211" s="167" t="s">
        <v>508</v>
      </c>
      <c r="C211" s="220"/>
      <c r="D211" s="103">
        <v>1</v>
      </c>
      <c r="E211" s="104" t="s">
        <v>7</v>
      </c>
      <c r="F211" s="103">
        <v>1</v>
      </c>
      <c r="G211" s="104" t="s">
        <v>24</v>
      </c>
      <c r="H211" s="105">
        <v>2000000</v>
      </c>
      <c r="I211" s="145">
        <f t="shared" si="29"/>
        <v>2000000</v>
      </c>
      <c r="J211" s="166"/>
      <c r="K211" s="141">
        <f t="shared" si="30"/>
        <v>2000000</v>
      </c>
      <c r="L211" s="134"/>
      <c r="M211" s="134"/>
      <c r="N211" s="120"/>
    </row>
    <row r="212" spans="1:14" x14ac:dyDescent="0.2">
      <c r="A212" s="118"/>
      <c r="B212" s="168" t="s">
        <v>354</v>
      </c>
      <c r="C212" s="220"/>
      <c r="D212" s="103">
        <v>1</v>
      </c>
      <c r="E212" s="104" t="s">
        <v>7</v>
      </c>
      <c r="F212" s="103">
        <v>1</v>
      </c>
      <c r="G212" s="104" t="s">
        <v>24</v>
      </c>
      <c r="H212" s="105">
        <v>2000000</v>
      </c>
      <c r="I212" s="145">
        <f t="shared" si="29"/>
        <v>2000000</v>
      </c>
      <c r="J212" s="166"/>
      <c r="K212" s="141">
        <f t="shared" si="30"/>
        <v>2000000</v>
      </c>
      <c r="L212" s="134"/>
      <c r="M212" s="134"/>
      <c r="N212" s="120"/>
    </row>
    <row r="213" spans="1:14" x14ac:dyDescent="0.2">
      <c r="A213" s="118"/>
      <c r="B213" s="167" t="s">
        <v>355</v>
      </c>
      <c r="C213" s="220"/>
      <c r="D213" s="103">
        <v>1</v>
      </c>
      <c r="E213" s="104" t="s">
        <v>7</v>
      </c>
      <c r="F213" s="103">
        <v>1</v>
      </c>
      <c r="G213" s="104" t="s">
        <v>24</v>
      </c>
      <c r="H213" s="105">
        <v>2000000</v>
      </c>
      <c r="I213" s="145">
        <f t="shared" si="29"/>
        <v>2000000</v>
      </c>
      <c r="J213" s="166"/>
      <c r="K213" s="141">
        <f t="shared" si="30"/>
        <v>2000000</v>
      </c>
      <c r="L213" s="134"/>
      <c r="M213" s="134"/>
      <c r="N213" s="120"/>
    </row>
    <row r="214" spans="1:14" x14ac:dyDescent="0.2">
      <c r="A214" s="118"/>
      <c r="B214" s="167" t="s">
        <v>361</v>
      </c>
      <c r="C214" s="220"/>
      <c r="D214" s="103">
        <v>1</v>
      </c>
      <c r="E214" s="104" t="s">
        <v>7</v>
      </c>
      <c r="F214" s="103">
        <v>1</v>
      </c>
      <c r="G214" s="104" t="s">
        <v>24</v>
      </c>
      <c r="H214" s="105">
        <v>2000000</v>
      </c>
      <c r="I214" s="145">
        <f t="shared" ref="I214" si="31">H214*F214*D214</f>
        <v>2000000</v>
      </c>
      <c r="J214" s="166"/>
      <c r="K214" s="141">
        <f t="shared" ref="K214" si="32">+I214</f>
        <v>2000000</v>
      </c>
      <c r="L214" s="134"/>
      <c r="M214" s="134"/>
      <c r="N214" s="120"/>
    </row>
    <row r="215" spans="1:14" x14ac:dyDescent="0.2">
      <c r="A215" s="118"/>
      <c r="B215" s="128" t="s">
        <v>356</v>
      </c>
      <c r="C215" s="220"/>
      <c r="D215" s="103">
        <v>1</v>
      </c>
      <c r="E215" s="104" t="s">
        <v>7</v>
      </c>
      <c r="F215" s="103">
        <v>1</v>
      </c>
      <c r="G215" s="104" t="s">
        <v>24</v>
      </c>
      <c r="H215" s="105">
        <v>2000000</v>
      </c>
      <c r="I215" s="145">
        <f t="shared" si="29"/>
        <v>2000000</v>
      </c>
      <c r="J215" s="166"/>
      <c r="K215" s="141">
        <f t="shared" si="30"/>
        <v>2000000</v>
      </c>
      <c r="L215" s="134"/>
      <c r="M215" s="134"/>
      <c r="N215" s="120"/>
    </row>
    <row r="216" spans="1:14" x14ac:dyDescent="0.2">
      <c r="A216" s="118"/>
      <c r="B216" s="128" t="s">
        <v>214</v>
      </c>
      <c r="C216" s="220"/>
      <c r="D216" s="103">
        <v>1</v>
      </c>
      <c r="E216" s="104" t="s">
        <v>7</v>
      </c>
      <c r="F216" s="103">
        <v>1</v>
      </c>
      <c r="G216" s="104" t="s">
        <v>24</v>
      </c>
      <c r="H216" s="105">
        <v>1000000</v>
      </c>
      <c r="I216" s="145">
        <f t="shared" si="29"/>
        <v>1000000</v>
      </c>
      <c r="J216" s="166"/>
      <c r="K216" s="141">
        <f t="shared" si="30"/>
        <v>1000000</v>
      </c>
      <c r="L216" s="134"/>
      <c r="M216" s="134"/>
      <c r="N216" s="120"/>
    </row>
    <row r="217" spans="1:14" x14ac:dyDescent="0.2">
      <c r="A217" s="118"/>
      <c r="B217" s="128" t="s">
        <v>357</v>
      </c>
      <c r="C217" s="220"/>
      <c r="D217" s="103">
        <v>5</v>
      </c>
      <c r="E217" s="104" t="s">
        <v>7</v>
      </c>
      <c r="F217" s="103">
        <v>1</v>
      </c>
      <c r="G217" s="104" t="s">
        <v>24</v>
      </c>
      <c r="H217" s="105">
        <v>500000</v>
      </c>
      <c r="I217" s="145">
        <f t="shared" si="29"/>
        <v>2500000</v>
      </c>
      <c r="J217" s="166"/>
      <c r="K217" s="141">
        <f t="shared" si="30"/>
        <v>2500000</v>
      </c>
      <c r="L217" s="134"/>
      <c r="M217" s="134"/>
      <c r="N217" s="120"/>
    </row>
    <row r="218" spans="1:14" ht="16" customHeight="1" x14ac:dyDescent="0.2">
      <c r="A218" s="118"/>
      <c r="B218" s="165" t="s">
        <v>321</v>
      </c>
      <c r="C218" s="220"/>
      <c r="D218" s="103">
        <v>1</v>
      </c>
      <c r="E218" s="104" t="s">
        <v>21</v>
      </c>
      <c r="F218" s="103">
        <v>1</v>
      </c>
      <c r="G218" s="104" t="s">
        <v>24</v>
      </c>
      <c r="H218" s="105">
        <v>2500000</v>
      </c>
      <c r="I218" s="145">
        <f t="shared" si="29"/>
        <v>2500000</v>
      </c>
      <c r="J218" s="166"/>
      <c r="K218" s="141">
        <f t="shared" si="30"/>
        <v>2500000</v>
      </c>
      <c r="L218" s="134"/>
      <c r="M218" s="134"/>
      <c r="N218" s="120"/>
    </row>
    <row r="219" spans="1:14" ht="16" customHeight="1" x14ac:dyDescent="0.2">
      <c r="A219" s="118"/>
      <c r="B219" s="144"/>
      <c r="C219" s="221"/>
      <c r="D219" s="103"/>
      <c r="E219" s="104"/>
      <c r="F219" s="103"/>
      <c r="G219" s="104"/>
      <c r="H219" s="105"/>
      <c r="I219" s="145"/>
      <c r="J219" s="166"/>
      <c r="K219" s="141"/>
      <c r="L219" s="134"/>
      <c r="M219" s="134"/>
      <c r="N219" s="120"/>
    </row>
    <row r="220" spans="1:14" ht="65" x14ac:dyDescent="0.2">
      <c r="A220" s="164" t="s">
        <v>425</v>
      </c>
      <c r="B220" s="144" t="s">
        <v>473</v>
      </c>
      <c r="C220" s="219" t="s">
        <v>344</v>
      </c>
      <c r="D220" s="103"/>
      <c r="E220" s="104"/>
      <c r="F220" s="103"/>
      <c r="G220" s="104"/>
      <c r="H220" s="105"/>
      <c r="I220" s="145"/>
      <c r="J220" s="166"/>
      <c r="K220" s="141"/>
      <c r="L220" s="134"/>
      <c r="M220" s="134"/>
      <c r="N220" s="120"/>
    </row>
    <row r="221" spans="1:14" ht="16" customHeight="1" x14ac:dyDescent="0.2">
      <c r="A221" s="118"/>
      <c r="B221" s="165"/>
      <c r="C221" s="220"/>
      <c r="D221" s="103"/>
      <c r="E221" s="104"/>
      <c r="F221" s="103"/>
      <c r="G221" s="104"/>
      <c r="H221" s="105"/>
      <c r="I221" s="145">
        <f>H221*F221*D221</f>
        <v>0</v>
      </c>
      <c r="J221" s="166"/>
      <c r="K221" s="193"/>
      <c r="L221" s="134"/>
      <c r="M221" s="134"/>
      <c r="N221" s="141">
        <f>+I221</f>
        <v>0</v>
      </c>
    </row>
    <row r="222" spans="1:14" ht="16" customHeight="1" x14ac:dyDescent="0.2">
      <c r="A222" s="118"/>
      <c r="B222" s="165" t="s">
        <v>351</v>
      </c>
      <c r="C222" s="220"/>
      <c r="D222" s="103"/>
      <c r="E222" s="104"/>
      <c r="F222" s="103"/>
      <c r="G222" s="104"/>
      <c r="H222" s="105"/>
      <c r="I222" s="145">
        <f t="shared" ref="I222:I232" si="33">H222*F222*D222</f>
        <v>0</v>
      </c>
      <c r="J222" s="166"/>
      <c r="K222" s="193"/>
      <c r="L222" s="134"/>
      <c r="M222" s="134"/>
      <c r="N222" s="141">
        <f>+I222</f>
        <v>0</v>
      </c>
    </row>
    <row r="223" spans="1:14" ht="16" customHeight="1" x14ac:dyDescent="0.2">
      <c r="A223" s="118"/>
      <c r="B223" s="128" t="s">
        <v>352</v>
      </c>
      <c r="C223" s="220"/>
      <c r="D223" s="103"/>
      <c r="E223" s="104"/>
      <c r="F223" s="103"/>
      <c r="G223" s="104"/>
      <c r="H223" s="105"/>
      <c r="I223" s="145">
        <f t="shared" si="33"/>
        <v>0</v>
      </c>
      <c r="J223" s="166"/>
      <c r="K223" s="193"/>
      <c r="L223" s="134"/>
      <c r="M223" s="134"/>
      <c r="N223" s="141">
        <f>+I223</f>
        <v>0</v>
      </c>
    </row>
    <row r="224" spans="1:14" ht="16" customHeight="1" x14ac:dyDescent="0.2">
      <c r="A224" s="118"/>
      <c r="B224" s="167" t="s">
        <v>523</v>
      </c>
      <c r="C224" s="220"/>
      <c r="D224" s="103">
        <v>1</v>
      </c>
      <c r="E224" s="104" t="s">
        <v>7</v>
      </c>
      <c r="F224" s="103">
        <v>1</v>
      </c>
      <c r="G224" s="104" t="s">
        <v>24</v>
      </c>
      <c r="H224" s="105">
        <v>2000000</v>
      </c>
      <c r="I224" s="145">
        <f t="shared" si="33"/>
        <v>2000000</v>
      </c>
      <c r="J224" s="166"/>
      <c r="K224" s="193"/>
      <c r="L224" s="134"/>
      <c r="M224" s="134"/>
      <c r="N224" s="141">
        <f>+I224</f>
        <v>2000000</v>
      </c>
    </row>
    <row r="225" spans="1:14" ht="16" customHeight="1" x14ac:dyDescent="0.2">
      <c r="A225" s="118"/>
      <c r="B225" s="167" t="s">
        <v>509</v>
      </c>
      <c r="C225" s="220"/>
      <c r="D225" s="103">
        <v>1</v>
      </c>
      <c r="E225" s="104" t="s">
        <v>7</v>
      </c>
      <c r="F225" s="103">
        <v>1</v>
      </c>
      <c r="G225" s="104" t="s">
        <v>24</v>
      </c>
      <c r="H225" s="232">
        <v>2000000</v>
      </c>
      <c r="I225" s="233">
        <f t="shared" si="33"/>
        <v>2000000</v>
      </c>
      <c r="J225" s="163"/>
      <c r="K225" s="193"/>
      <c r="L225" s="134"/>
      <c r="M225" s="134"/>
      <c r="N225" s="141">
        <f>+I225</f>
        <v>2000000</v>
      </c>
    </row>
    <row r="226" spans="1:14" ht="16" customHeight="1" x14ac:dyDescent="0.2">
      <c r="A226" s="118"/>
      <c r="B226" s="167" t="s">
        <v>510</v>
      </c>
      <c r="C226" s="220"/>
      <c r="D226" s="103">
        <v>1</v>
      </c>
      <c r="E226" s="104" t="s">
        <v>7</v>
      </c>
      <c r="F226" s="103">
        <v>1</v>
      </c>
      <c r="G226" s="104" t="s">
        <v>24</v>
      </c>
      <c r="H226" s="105">
        <v>2000000</v>
      </c>
      <c r="I226" s="145">
        <f t="shared" ref="I226" si="34">H226*F226*D226</f>
        <v>2000000</v>
      </c>
      <c r="J226" s="166"/>
      <c r="K226" s="193"/>
      <c r="L226" s="134"/>
      <c r="M226" s="134"/>
      <c r="N226" s="141">
        <f>+I226</f>
        <v>2000000</v>
      </c>
    </row>
    <row r="227" spans="1:14" ht="16" customHeight="1" x14ac:dyDescent="0.2">
      <c r="A227" s="118"/>
      <c r="B227" s="168" t="s">
        <v>511</v>
      </c>
      <c r="C227" s="220"/>
      <c r="D227" s="103">
        <v>1</v>
      </c>
      <c r="E227" s="104" t="s">
        <v>7</v>
      </c>
      <c r="F227" s="103">
        <v>1</v>
      </c>
      <c r="G227" s="104" t="s">
        <v>24</v>
      </c>
      <c r="H227" s="105">
        <v>2000000</v>
      </c>
      <c r="I227" s="145">
        <f t="shared" si="33"/>
        <v>2000000</v>
      </c>
      <c r="J227" s="166"/>
      <c r="K227" s="193"/>
      <c r="L227" s="134"/>
      <c r="M227" s="134"/>
      <c r="N227" s="141">
        <f>+I227</f>
        <v>2000000</v>
      </c>
    </row>
    <row r="228" spans="1:14" ht="16" customHeight="1" x14ac:dyDescent="0.2">
      <c r="A228" s="118"/>
      <c r="B228" s="167" t="s">
        <v>512</v>
      </c>
      <c r="C228" s="220"/>
      <c r="D228" s="103">
        <v>1</v>
      </c>
      <c r="E228" s="104" t="s">
        <v>7</v>
      </c>
      <c r="F228" s="103">
        <v>1</v>
      </c>
      <c r="G228" s="104" t="s">
        <v>24</v>
      </c>
      <c r="H228" s="105">
        <v>2000000</v>
      </c>
      <c r="I228" s="145">
        <f t="shared" si="33"/>
        <v>2000000</v>
      </c>
      <c r="J228" s="166"/>
      <c r="K228" s="193"/>
      <c r="L228" s="134"/>
      <c r="M228" s="134"/>
      <c r="N228" s="141">
        <f>+I228</f>
        <v>2000000</v>
      </c>
    </row>
    <row r="229" spans="1:14" ht="16" customHeight="1" x14ac:dyDescent="0.2">
      <c r="A229" s="118"/>
      <c r="B229" s="128" t="s">
        <v>356</v>
      </c>
      <c r="C229" s="220"/>
      <c r="D229" s="103">
        <v>1</v>
      </c>
      <c r="E229" s="104" t="s">
        <v>7</v>
      </c>
      <c r="F229" s="103">
        <v>1</v>
      </c>
      <c r="G229" s="104" t="s">
        <v>24</v>
      </c>
      <c r="H229" s="105">
        <v>2000000</v>
      </c>
      <c r="I229" s="145">
        <f t="shared" si="33"/>
        <v>2000000</v>
      </c>
      <c r="J229" s="166"/>
      <c r="K229" s="193"/>
      <c r="L229" s="134"/>
      <c r="M229" s="134"/>
      <c r="N229" s="141">
        <f>+I229</f>
        <v>2000000</v>
      </c>
    </row>
    <row r="230" spans="1:14" ht="16" customHeight="1" x14ac:dyDescent="0.2">
      <c r="A230" s="118"/>
      <c r="B230" s="128" t="s">
        <v>214</v>
      </c>
      <c r="C230" s="220"/>
      <c r="D230" s="103">
        <v>1</v>
      </c>
      <c r="E230" s="104" t="s">
        <v>7</v>
      </c>
      <c r="F230" s="103">
        <v>1</v>
      </c>
      <c r="G230" s="104" t="s">
        <v>24</v>
      </c>
      <c r="H230" s="105">
        <v>1000000</v>
      </c>
      <c r="I230" s="145">
        <f t="shared" si="33"/>
        <v>1000000</v>
      </c>
      <c r="J230" s="166"/>
      <c r="K230" s="193"/>
      <c r="L230" s="134"/>
      <c r="M230" s="134"/>
      <c r="N230" s="141">
        <f>+I230</f>
        <v>1000000</v>
      </c>
    </row>
    <row r="231" spans="1:14" ht="16" customHeight="1" x14ac:dyDescent="0.2">
      <c r="A231" s="118"/>
      <c r="B231" s="128" t="s">
        <v>357</v>
      </c>
      <c r="C231" s="220"/>
      <c r="D231" s="103">
        <v>5</v>
      </c>
      <c r="E231" s="104" t="s">
        <v>7</v>
      </c>
      <c r="F231" s="103">
        <v>1</v>
      </c>
      <c r="G231" s="104" t="s">
        <v>24</v>
      </c>
      <c r="H231" s="105">
        <v>500000</v>
      </c>
      <c r="I231" s="145">
        <f t="shared" si="33"/>
        <v>2500000</v>
      </c>
      <c r="J231" s="166"/>
      <c r="K231" s="193"/>
      <c r="L231" s="134"/>
      <c r="M231" s="134"/>
      <c r="N231" s="141">
        <f>+I231</f>
        <v>2500000</v>
      </c>
    </row>
    <row r="232" spans="1:14" ht="16" customHeight="1" x14ac:dyDescent="0.2">
      <c r="A232" s="118"/>
      <c r="B232" s="165" t="s">
        <v>321</v>
      </c>
      <c r="C232" s="220"/>
      <c r="D232" s="103">
        <v>1</v>
      </c>
      <c r="E232" s="104" t="s">
        <v>21</v>
      </c>
      <c r="F232" s="103">
        <v>1</v>
      </c>
      <c r="G232" s="104" t="s">
        <v>24</v>
      </c>
      <c r="H232" s="105">
        <v>2500000</v>
      </c>
      <c r="I232" s="145">
        <f t="shared" si="33"/>
        <v>2500000</v>
      </c>
      <c r="J232" s="166"/>
      <c r="K232" s="193"/>
      <c r="L232" s="134"/>
      <c r="M232" s="134"/>
      <c r="N232" s="141">
        <f>+I232</f>
        <v>2500000</v>
      </c>
    </row>
    <row r="233" spans="1:14" ht="16" customHeight="1" x14ac:dyDescent="0.2">
      <c r="A233" s="118"/>
      <c r="B233" s="144"/>
      <c r="C233" s="220"/>
      <c r="D233" s="103"/>
      <c r="E233" s="104"/>
      <c r="F233" s="103"/>
      <c r="G233" s="104"/>
      <c r="H233" s="105"/>
      <c r="I233" s="145"/>
      <c r="J233" s="166"/>
      <c r="K233" s="141"/>
      <c r="L233" s="134"/>
      <c r="M233" s="134"/>
      <c r="N233" s="120"/>
    </row>
    <row r="234" spans="1:14" ht="26" x14ac:dyDescent="0.2">
      <c r="A234" s="164" t="s">
        <v>426</v>
      </c>
      <c r="B234" s="144" t="s">
        <v>474</v>
      </c>
      <c r="C234" s="220"/>
      <c r="D234" s="103"/>
      <c r="E234" s="104"/>
      <c r="F234" s="103"/>
      <c r="G234" s="104"/>
      <c r="H234" s="105"/>
      <c r="I234" s="145"/>
      <c r="J234" s="166"/>
      <c r="K234" s="141"/>
      <c r="L234" s="134"/>
      <c r="M234" s="134"/>
      <c r="N234" s="120"/>
    </row>
    <row r="235" spans="1:14" x14ac:dyDescent="0.2">
      <c r="A235" s="118"/>
      <c r="B235" s="165"/>
      <c r="C235" s="220"/>
      <c r="D235" s="103"/>
      <c r="E235" s="104"/>
      <c r="F235" s="103"/>
      <c r="G235" s="104"/>
      <c r="H235" s="105"/>
      <c r="I235" s="145">
        <f>H235*F235*D235</f>
        <v>0</v>
      </c>
      <c r="J235" s="166"/>
      <c r="K235" s="193"/>
      <c r="L235" s="134"/>
      <c r="M235" s="134"/>
      <c r="N235" s="141">
        <f>+I235</f>
        <v>0</v>
      </c>
    </row>
    <row r="236" spans="1:14" x14ac:dyDescent="0.2">
      <c r="A236" s="118"/>
      <c r="B236" s="165" t="s">
        <v>351</v>
      </c>
      <c r="C236" s="220"/>
      <c r="D236" s="103"/>
      <c r="E236" s="104"/>
      <c r="F236" s="103"/>
      <c r="G236" s="104"/>
      <c r="H236" s="105"/>
      <c r="I236" s="145">
        <f t="shared" ref="I236:I246" si="35">H236*F236*D236</f>
        <v>0</v>
      </c>
      <c r="J236" s="166"/>
      <c r="K236" s="193"/>
      <c r="L236" s="134"/>
      <c r="M236" s="134"/>
      <c r="N236" s="141">
        <f>+I236</f>
        <v>0</v>
      </c>
    </row>
    <row r="237" spans="1:14" x14ac:dyDescent="0.2">
      <c r="A237" s="118"/>
      <c r="B237" s="128" t="s">
        <v>352</v>
      </c>
      <c r="C237" s="220"/>
      <c r="D237" s="103"/>
      <c r="E237" s="104"/>
      <c r="F237" s="103"/>
      <c r="G237" s="104"/>
      <c r="H237" s="105"/>
      <c r="I237" s="145">
        <f t="shared" si="35"/>
        <v>0</v>
      </c>
      <c r="J237" s="166"/>
      <c r="K237" s="193"/>
      <c r="L237" s="134"/>
      <c r="M237" s="134"/>
      <c r="N237" s="141">
        <f>+I237</f>
        <v>0</v>
      </c>
    </row>
    <row r="238" spans="1:14" x14ac:dyDescent="0.2">
      <c r="A238" s="118"/>
      <c r="B238" s="167" t="s">
        <v>359</v>
      </c>
      <c r="C238" s="220"/>
      <c r="D238" s="103">
        <v>1</v>
      </c>
      <c r="E238" s="104" t="s">
        <v>7</v>
      </c>
      <c r="F238" s="103">
        <v>1</v>
      </c>
      <c r="G238" s="104" t="s">
        <v>24</v>
      </c>
      <c r="H238" s="105">
        <v>2000000</v>
      </c>
      <c r="I238" s="145">
        <f t="shared" si="35"/>
        <v>2000000</v>
      </c>
      <c r="J238" s="166"/>
      <c r="K238" s="193"/>
      <c r="L238" s="134"/>
      <c r="M238" s="134"/>
      <c r="N238" s="141">
        <f>+I238</f>
        <v>2000000</v>
      </c>
    </row>
    <row r="239" spans="1:14" x14ac:dyDescent="0.2">
      <c r="A239" s="118"/>
      <c r="B239" s="167" t="s">
        <v>360</v>
      </c>
      <c r="C239" s="220"/>
      <c r="D239" s="103">
        <v>1</v>
      </c>
      <c r="E239" s="104" t="s">
        <v>7</v>
      </c>
      <c r="F239" s="103">
        <v>1</v>
      </c>
      <c r="G239" s="104" t="s">
        <v>24</v>
      </c>
      <c r="H239" s="105">
        <v>2000000</v>
      </c>
      <c r="I239" s="145">
        <f t="shared" si="35"/>
        <v>2000000</v>
      </c>
      <c r="J239" s="166"/>
      <c r="K239" s="193"/>
      <c r="L239" s="134"/>
      <c r="M239" s="134"/>
      <c r="N239" s="141">
        <f>+I239</f>
        <v>2000000</v>
      </c>
    </row>
    <row r="240" spans="1:14" x14ac:dyDescent="0.2">
      <c r="A240" s="118"/>
      <c r="B240" s="168" t="s">
        <v>354</v>
      </c>
      <c r="C240" s="220"/>
      <c r="D240" s="103">
        <v>1</v>
      </c>
      <c r="E240" s="104" t="s">
        <v>7</v>
      </c>
      <c r="F240" s="103">
        <v>1</v>
      </c>
      <c r="G240" s="104" t="s">
        <v>24</v>
      </c>
      <c r="H240" s="105">
        <v>2000000</v>
      </c>
      <c r="I240" s="145">
        <f t="shared" si="35"/>
        <v>2000000</v>
      </c>
      <c r="J240" s="166"/>
      <c r="K240" s="193"/>
      <c r="L240" s="134"/>
      <c r="M240" s="134"/>
      <c r="N240" s="141">
        <f>+I240</f>
        <v>2000000</v>
      </c>
    </row>
    <row r="241" spans="1:14" x14ac:dyDescent="0.2">
      <c r="A241" s="118"/>
      <c r="B241" s="167" t="s">
        <v>355</v>
      </c>
      <c r="C241" s="220"/>
      <c r="D241" s="103">
        <v>1</v>
      </c>
      <c r="E241" s="104" t="s">
        <v>7</v>
      </c>
      <c r="F241" s="103">
        <v>1</v>
      </c>
      <c r="G241" s="104" t="s">
        <v>24</v>
      </c>
      <c r="H241" s="105">
        <v>2000000</v>
      </c>
      <c r="I241" s="145">
        <f t="shared" si="35"/>
        <v>2000000</v>
      </c>
      <c r="J241" s="166"/>
      <c r="K241" s="193"/>
      <c r="L241" s="134"/>
      <c r="M241" s="134"/>
      <c r="N241" s="141">
        <f>+I241</f>
        <v>2000000</v>
      </c>
    </row>
    <row r="242" spans="1:14" x14ac:dyDescent="0.2">
      <c r="A242" s="118"/>
      <c r="B242" s="167" t="s">
        <v>361</v>
      </c>
      <c r="C242" s="220"/>
      <c r="D242" s="103">
        <v>1</v>
      </c>
      <c r="E242" s="104" t="s">
        <v>7</v>
      </c>
      <c r="F242" s="103">
        <v>1</v>
      </c>
      <c r="G242" s="104" t="s">
        <v>24</v>
      </c>
      <c r="H242" s="105">
        <v>2000000</v>
      </c>
      <c r="I242" s="145">
        <f t="shared" ref="I242" si="36">H242*F242*D242</f>
        <v>2000000</v>
      </c>
      <c r="J242" s="166"/>
      <c r="K242" s="193"/>
      <c r="L242" s="134"/>
      <c r="M242" s="134"/>
      <c r="N242" s="141">
        <f>+I242</f>
        <v>2000000</v>
      </c>
    </row>
    <row r="243" spans="1:14" x14ac:dyDescent="0.2">
      <c r="A243" s="118"/>
      <c r="B243" s="128" t="s">
        <v>356</v>
      </c>
      <c r="C243" s="220"/>
      <c r="D243" s="103">
        <v>1</v>
      </c>
      <c r="E243" s="104" t="s">
        <v>7</v>
      </c>
      <c r="F243" s="103">
        <v>1</v>
      </c>
      <c r="G243" s="104" t="s">
        <v>24</v>
      </c>
      <c r="H243" s="105">
        <v>2000000</v>
      </c>
      <c r="I243" s="145">
        <f t="shared" si="35"/>
        <v>2000000</v>
      </c>
      <c r="J243" s="166"/>
      <c r="K243" s="193"/>
      <c r="L243" s="134"/>
      <c r="M243" s="134"/>
      <c r="N243" s="141">
        <f>+I243</f>
        <v>2000000</v>
      </c>
    </row>
    <row r="244" spans="1:14" x14ac:dyDescent="0.2">
      <c r="A244" s="118"/>
      <c r="B244" s="128" t="s">
        <v>214</v>
      </c>
      <c r="C244" s="220"/>
      <c r="D244" s="103">
        <v>1</v>
      </c>
      <c r="E244" s="104" t="s">
        <v>7</v>
      </c>
      <c r="F244" s="103">
        <v>1</v>
      </c>
      <c r="G244" s="104" t="s">
        <v>24</v>
      </c>
      <c r="H244" s="105">
        <v>1000000</v>
      </c>
      <c r="I244" s="145">
        <f t="shared" si="35"/>
        <v>1000000</v>
      </c>
      <c r="J244" s="166"/>
      <c r="K244" s="193"/>
      <c r="L244" s="134"/>
      <c r="M244" s="134"/>
      <c r="N244" s="141">
        <f>+I244</f>
        <v>1000000</v>
      </c>
    </row>
    <row r="245" spans="1:14" x14ac:dyDescent="0.2">
      <c r="A245" s="118"/>
      <c r="B245" s="128" t="s">
        <v>357</v>
      </c>
      <c r="C245" s="220"/>
      <c r="D245" s="103">
        <v>5</v>
      </c>
      <c r="E245" s="104" t="s">
        <v>7</v>
      </c>
      <c r="F245" s="103">
        <v>1</v>
      </c>
      <c r="G245" s="104" t="s">
        <v>24</v>
      </c>
      <c r="H245" s="105">
        <v>500000</v>
      </c>
      <c r="I245" s="145">
        <f t="shared" si="35"/>
        <v>2500000</v>
      </c>
      <c r="J245" s="166"/>
      <c r="K245" s="193"/>
      <c r="L245" s="134"/>
      <c r="M245" s="134"/>
      <c r="N245" s="141">
        <f>+I245</f>
        <v>2500000</v>
      </c>
    </row>
    <row r="246" spans="1:14" x14ac:dyDescent="0.2">
      <c r="A246" s="118"/>
      <c r="B246" s="165" t="s">
        <v>321</v>
      </c>
      <c r="C246" s="220"/>
      <c r="D246" s="103">
        <v>1</v>
      </c>
      <c r="E246" s="104" t="s">
        <v>21</v>
      </c>
      <c r="F246" s="103">
        <v>1</v>
      </c>
      <c r="G246" s="104" t="s">
        <v>24</v>
      </c>
      <c r="H246" s="105">
        <v>2500000</v>
      </c>
      <c r="I246" s="145">
        <f t="shared" si="35"/>
        <v>2500000</v>
      </c>
      <c r="J246" s="166"/>
      <c r="K246" s="193"/>
      <c r="L246" s="134"/>
      <c r="M246" s="134"/>
      <c r="N246" s="141">
        <f>+I246</f>
        <v>2500000</v>
      </c>
    </row>
    <row r="247" spans="1:14" x14ac:dyDescent="0.2">
      <c r="A247" s="118"/>
      <c r="B247" s="144"/>
      <c r="C247" s="220"/>
      <c r="D247" s="103"/>
      <c r="E247" s="104"/>
      <c r="F247" s="103"/>
      <c r="G247" s="104"/>
      <c r="H247" s="105"/>
      <c r="I247" s="145"/>
      <c r="J247" s="166"/>
      <c r="K247" s="141"/>
      <c r="L247" s="134"/>
      <c r="M247" s="134"/>
      <c r="N247" s="120"/>
    </row>
    <row r="248" spans="1:14" ht="39" x14ac:dyDescent="0.2">
      <c r="A248" s="164" t="s">
        <v>427</v>
      </c>
      <c r="B248" s="144" t="s">
        <v>522</v>
      </c>
      <c r="C248" s="219" t="s">
        <v>345</v>
      </c>
      <c r="D248" s="103"/>
      <c r="E248" s="104"/>
      <c r="F248" s="103"/>
      <c r="G248" s="104"/>
      <c r="H248" s="105"/>
      <c r="I248" s="145"/>
      <c r="J248" s="166"/>
      <c r="K248" s="141"/>
      <c r="L248" s="134"/>
      <c r="M248" s="134"/>
      <c r="N248" s="120"/>
    </row>
    <row r="249" spans="1:14" x14ac:dyDescent="0.2">
      <c r="A249" s="118"/>
      <c r="B249" s="165" t="s">
        <v>351</v>
      </c>
      <c r="C249" s="220"/>
      <c r="D249" s="103"/>
      <c r="E249" s="104"/>
      <c r="F249" s="103"/>
      <c r="G249" s="104"/>
      <c r="H249" s="105"/>
      <c r="I249" s="145">
        <f t="shared" ref="I249:I259" si="37">H249*F249*D249</f>
        <v>0</v>
      </c>
      <c r="J249" s="166"/>
      <c r="K249" s="141">
        <f t="shared" ref="K249:K259" si="38">+I249</f>
        <v>0</v>
      </c>
      <c r="L249" s="134"/>
      <c r="M249" s="134"/>
      <c r="N249" s="120"/>
    </row>
    <row r="250" spans="1:14" x14ac:dyDescent="0.2">
      <c r="A250" s="118"/>
      <c r="B250" s="128" t="s">
        <v>352</v>
      </c>
      <c r="C250" s="220"/>
      <c r="D250" s="103"/>
      <c r="E250" s="104"/>
      <c r="F250" s="103"/>
      <c r="G250" s="104"/>
      <c r="H250" s="105"/>
      <c r="I250" s="145">
        <f t="shared" si="37"/>
        <v>0</v>
      </c>
      <c r="J250" s="166"/>
      <c r="K250" s="141">
        <f t="shared" si="38"/>
        <v>0</v>
      </c>
      <c r="L250" s="134"/>
      <c r="M250" s="134"/>
      <c r="N250" s="120"/>
    </row>
    <row r="251" spans="1:14" x14ac:dyDescent="0.2">
      <c r="A251" s="118"/>
      <c r="B251" s="167" t="s">
        <v>353</v>
      </c>
      <c r="C251" s="220"/>
      <c r="D251" s="103">
        <v>1</v>
      </c>
      <c r="E251" s="104" t="s">
        <v>7</v>
      </c>
      <c r="F251" s="103">
        <v>1</v>
      </c>
      <c r="G251" s="104" t="s">
        <v>24</v>
      </c>
      <c r="H251" s="105">
        <v>2000000</v>
      </c>
      <c r="I251" s="145">
        <f t="shared" si="37"/>
        <v>2000000</v>
      </c>
      <c r="J251" s="166"/>
      <c r="K251" s="141">
        <f t="shared" si="38"/>
        <v>2000000</v>
      </c>
      <c r="L251" s="134"/>
      <c r="M251" s="134"/>
      <c r="N251" s="120"/>
    </row>
    <row r="252" spans="1:14" x14ac:dyDescent="0.2">
      <c r="A252" s="118"/>
      <c r="B252" s="167" t="s">
        <v>513</v>
      </c>
      <c r="C252" s="220"/>
      <c r="D252" s="103">
        <v>1</v>
      </c>
      <c r="E252" s="104" t="s">
        <v>7</v>
      </c>
      <c r="F252" s="103">
        <v>1</v>
      </c>
      <c r="G252" s="104" t="s">
        <v>24</v>
      </c>
      <c r="H252" s="105">
        <v>2000000</v>
      </c>
      <c r="I252" s="145">
        <f t="shared" si="37"/>
        <v>2000000</v>
      </c>
      <c r="J252" s="166"/>
      <c r="K252" s="141">
        <f t="shared" si="38"/>
        <v>2000000</v>
      </c>
      <c r="L252" s="134"/>
      <c r="M252" s="134"/>
      <c r="N252" s="120"/>
    </row>
    <row r="253" spans="1:14" x14ac:dyDescent="0.2">
      <c r="A253" s="118"/>
      <c r="B253" s="168" t="s">
        <v>514</v>
      </c>
      <c r="C253" s="220"/>
      <c r="D253" s="103">
        <v>1</v>
      </c>
      <c r="E253" s="104" t="s">
        <v>7</v>
      </c>
      <c r="F253" s="103">
        <v>1</v>
      </c>
      <c r="G253" s="104" t="s">
        <v>24</v>
      </c>
      <c r="H253" s="105">
        <v>2000000</v>
      </c>
      <c r="I253" s="145">
        <f t="shared" si="37"/>
        <v>2000000</v>
      </c>
      <c r="J253" s="166"/>
      <c r="K253" s="141">
        <f t="shared" si="38"/>
        <v>2000000</v>
      </c>
      <c r="L253" s="134"/>
      <c r="M253" s="134"/>
      <c r="N253" s="120"/>
    </row>
    <row r="254" spans="1:14" x14ac:dyDescent="0.2">
      <c r="A254" s="118"/>
      <c r="B254" s="167" t="s">
        <v>511</v>
      </c>
      <c r="C254" s="220"/>
      <c r="D254" s="103">
        <v>1</v>
      </c>
      <c r="E254" s="104" t="s">
        <v>7</v>
      </c>
      <c r="F254" s="103">
        <v>1</v>
      </c>
      <c r="G254" s="104" t="s">
        <v>24</v>
      </c>
      <c r="H254" s="105">
        <v>2000000</v>
      </c>
      <c r="I254" s="145">
        <f t="shared" si="37"/>
        <v>2000000</v>
      </c>
      <c r="J254" s="166"/>
      <c r="K254" s="141">
        <f t="shared" si="38"/>
        <v>2000000</v>
      </c>
      <c r="L254" s="134"/>
      <c r="M254" s="134"/>
      <c r="N254" s="120"/>
    </row>
    <row r="255" spans="1:14" x14ac:dyDescent="0.2">
      <c r="A255" s="118"/>
      <c r="B255" s="167" t="s">
        <v>361</v>
      </c>
      <c r="C255" s="220"/>
      <c r="D255" s="103">
        <v>1</v>
      </c>
      <c r="E255" s="104" t="s">
        <v>7</v>
      </c>
      <c r="F255" s="103">
        <v>1</v>
      </c>
      <c r="G255" s="104" t="s">
        <v>24</v>
      </c>
      <c r="H255" s="105">
        <v>2000000</v>
      </c>
      <c r="I255" s="145">
        <f t="shared" ref="I255" si="39">H255*F255*D255</f>
        <v>2000000</v>
      </c>
      <c r="J255" s="166"/>
      <c r="K255" s="141">
        <f t="shared" ref="K255" si="40">+I255</f>
        <v>2000000</v>
      </c>
      <c r="L255" s="134"/>
      <c r="M255" s="134"/>
      <c r="N255" s="120"/>
    </row>
    <row r="256" spans="1:14" x14ac:dyDescent="0.2">
      <c r="A256" s="118"/>
      <c r="B256" s="128" t="s">
        <v>356</v>
      </c>
      <c r="C256" s="220"/>
      <c r="D256" s="103">
        <v>1</v>
      </c>
      <c r="E256" s="104" t="s">
        <v>7</v>
      </c>
      <c r="F256" s="103">
        <v>1</v>
      </c>
      <c r="G256" s="104" t="s">
        <v>24</v>
      </c>
      <c r="H256" s="105">
        <v>2000000</v>
      </c>
      <c r="I256" s="145">
        <f t="shared" si="37"/>
        <v>2000000</v>
      </c>
      <c r="J256" s="166"/>
      <c r="K256" s="141">
        <f t="shared" si="38"/>
        <v>2000000</v>
      </c>
      <c r="L256" s="134"/>
      <c r="M256" s="134"/>
      <c r="N256" s="120"/>
    </row>
    <row r="257" spans="1:14" x14ac:dyDescent="0.2">
      <c r="A257" s="118"/>
      <c r="B257" s="128" t="s">
        <v>214</v>
      </c>
      <c r="C257" s="220"/>
      <c r="D257" s="103">
        <v>1</v>
      </c>
      <c r="E257" s="104" t="s">
        <v>7</v>
      </c>
      <c r="F257" s="103">
        <v>1</v>
      </c>
      <c r="G257" s="104" t="s">
        <v>24</v>
      </c>
      <c r="H257" s="105">
        <v>1000000</v>
      </c>
      <c r="I257" s="145">
        <f t="shared" si="37"/>
        <v>1000000</v>
      </c>
      <c r="J257" s="166"/>
      <c r="K257" s="141">
        <f t="shared" si="38"/>
        <v>1000000</v>
      </c>
      <c r="L257" s="134"/>
      <c r="M257" s="134"/>
      <c r="N257" s="120"/>
    </row>
    <row r="258" spans="1:14" x14ac:dyDescent="0.2">
      <c r="A258" s="118"/>
      <c r="B258" s="128" t="s">
        <v>357</v>
      </c>
      <c r="C258" s="220"/>
      <c r="D258" s="103">
        <v>5</v>
      </c>
      <c r="E258" s="104" t="s">
        <v>7</v>
      </c>
      <c r="F258" s="103">
        <v>1</v>
      </c>
      <c r="G258" s="104" t="s">
        <v>24</v>
      </c>
      <c r="H258" s="105">
        <v>500000</v>
      </c>
      <c r="I258" s="145">
        <f t="shared" si="37"/>
        <v>2500000</v>
      </c>
      <c r="J258" s="166"/>
      <c r="K258" s="141">
        <f t="shared" si="38"/>
        <v>2500000</v>
      </c>
      <c r="L258" s="134"/>
      <c r="M258" s="134"/>
      <c r="N258" s="120"/>
    </row>
    <row r="259" spans="1:14" x14ac:dyDescent="0.2">
      <c r="A259" s="118"/>
      <c r="B259" s="165" t="s">
        <v>321</v>
      </c>
      <c r="C259" s="221"/>
      <c r="D259" s="103">
        <v>1</v>
      </c>
      <c r="E259" s="104" t="s">
        <v>21</v>
      </c>
      <c r="F259" s="103">
        <v>1</v>
      </c>
      <c r="G259" s="104" t="s">
        <v>24</v>
      </c>
      <c r="H259" s="105">
        <v>2500000</v>
      </c>
      <c r="I259" s="145">
        <f t="shared" si="37"/>
        <v>2500000</v>
      </c>
      <c r="J259" s="166"/>
      <c r="K259" s="141">
        <f t="shared" si="38"/>
        <v>2500000</v>
      </c>
      <c r="L259" s="134"/>
      <c r="M259" s="134"/>
      <c r="N259" s="120"/>
    </row>
    <row r="260" spans="1:14" x14ac:dyDescent="0.2">
      <c r="A260" s="17"/>
      <c r="B260" s="38"/>
      <c r="C260" s="33"/>
      <c r="D260" s="10"/>
      <c r="E260" s="9"/>
      <c r="F260" s="10"/>
      <c r="G260" s="9"/>
      <c r="H260" s="70"/>
      <c r="I260" s="69"/>
      <c r="J260" s="89"/>
      <c r="K260" s="4"/>
      <c r="L260" s="37"/>
      <c r="M260" s="37"/>
      <c r="N260" s="64"/>
    </row>
    <row r="261" spans="1:14" ht="28" x14ac:dyDescent="0.2">
      <c r="A261" s="96" t="s">
        <v>428</v>
      </c>
      <c r="B261" s="38" t="s">
        <v>519</v>
      </c>
      <c r="C261" s="90" t="s">
        <v>346</v>
      </c>
      <c r="D261" s="10"/>
      <c r="E261" s="9"/>
      <c r="F261" s="10"/>
      <c r="G261" s="9"/>
      <c r="H261" s="70"/>
      <c r="I261" s="69"/>
      <c r="J261" s="89"/>
      <c r="K261" s="4"/>
      <c r="L261" s="37"/>
      <c r="M261" s="37"/>
      <c r="N261" s="64"/>
    </row>
    <row r="262" spans="1:14" x14ac:dyDescent="0.2">
      <c r="A262" s="17"/>
      <c r="B262" s="33" t="s">
        <v>350</v>
      </c>
      <c r="C262" s="90"/>
      <c r="D262" s="10">
        <v>600</v>
      </c>
      <c r="E262" s="9" t="s">
        <v>7</v>
      </c>
      <c r="F262" s="10">
        <v>1</v>
      </c>
      <c r="G262" s="9" t="s">
        <v>6</v>
      </c>
      <c r="H262" s="70">
        <v>650000</v>
      </c>
      <c r="I262" s="69">
        <f>H262*F262*D262</f>
        <v>390000000</v>
      </c>
      <c r="J262" s="89"/>
      <c r="K262" s="4">
        <f>+I262</f>
        <v>390000000</v>
      </c>
      <c r="L262" s="37"/>
      <c r="M262" s="37"/>
      <c r="N262" s="64"/>
    </row>
    <row r="263" spans="1:14" x14ac:dyDescent="0.2">
      <c r="A263" s="17"/>
      <c r="B263" s="33" t="s">
        <v>351</v>
      </c>
      <c r="C263" s="90"/>
      <c r="D263" s="10"/>
      <c r="E263" s="9"/>
      <c r="F263" s="10"/>
      <c r="G263" s="9"/>
      <c r="H263" s="70"/>
      <c r="I263" s="69">
        <f t="shared" ref="I263:I273" si="41">H263*F263*D263</f>
        <v>0</v>
      </c>
      <c r="J263" s="89"/>
      <c r="K263" s="4">
        <f t="shared" ref="K263:K273" si="42">+I263</f>
        <v>0</v>
      </c>
      <c r="L263" s="37"/>
      <c r="M263" s="37"/>
      <c r="N263" s="64"/>
    </row>
    <row r="264" spans="1:14" x14ac:dyDescent="0.2">
      <c r="A264" s="17"/>
      <c r="B264" s="55" t="s">
        <v>352</v>
      </c>
      <c r="C264" s="90"/>
      <c r="D264" s="10"/>
      <c r="E264" s="9"/>
      <c r="F264" s="10"/>
      <c r="G264" s="9"/>
      <c r="H264" s="70"/>
      <c r="I264" s="69">
        <f t="shared" si="41"/>
        <v>0</v>
      </c>
      <c r="J264" s="89"/>
      <c r="K264" s="4">
        <f t="shared" si="42"/>
        <v>0</v>
      </c>
      <c r="L264" s="37"/>
      <c r="M264" s="37"/>
      <c r="N264" s="64"/>
    </row>
    <row r="265" spans="1:14" x14ac:dyDescent="0.2">
      <c r="A265" s="17"/>
      <c r="B265" s="91" t="s">
        <v>475</v>
      </c>
      <c r="C265" s="90"/>
      <c r="D265" s="10">
        <v>1</v>
      </c>
      <c r="E265" s="9" t="s">
        <v>7</v>
      </c>
      <c r="F265" s="10">
        <v>1</v>
      </c>
      <c r="G265" s="9" t="s">
        <v>24</v>
      </c>
      <c r="H265" s="70">
        <v>2000000</v>
      </c>
      <c r="I265" s="69">
        <f t="shared" si="41"/>
        <v>2000000</v>
      </c>
      <c r="J265" s="89"/>
      <c r="K265" s="4">
        <f t="shared" si="42"/>
        <v>2000000</v>
      </c>
      <c r="L265" s="37"/>
      <c r="M265" s="37"/>
      <c r="N265" s="64"/>
    </row>
    <row r="266" spans="1:14" x14ac:dyDescent="0.2">
      <c r="A266" s="17"/>
      <c r="B266" s="91" t="s">
        <v>476</v>
      </c>
      <c r="C266" s="90"/>
      <c r="D266" s="10">
        <v>1</v>
      </c>
      <c r="E266" s="9" t="s">
        <v>7</v>
      </c>
      <c r="F266" s="10">
        <v>1</v>
      </c>
      <c r="G266" s="9" t="s">
        <v>24</v>
      </c>
      <c r="H266" s="70">
        <v>2000000</v>
      </c>
      <c r="I266" s="69">
        <f t="shared" si="41"/>
        <v>2000000</v>
      </c>
      <c r="J266" s="89"/>
      <c r="K266" s="4">
        <f t="shared" si="42"/>
        <v>2000000</v>
      </c>
      <c r="L266" s="37"/>
      <c r="M266" s="37"/>
      <c r="N266" s="64"/>
    </row>
    <row r="267" spans="1:14" x14ac:dyDescent="0.2">
      <c r="A267" s="17"/>
      <c r="B267" s="92" t="s">
        <v>521</v>
      </c>
      <c r="C267" s="90"/>
      <c r="D267" s="10">
        <v>1</v>
      </c>
      <c r="E267" s="9" t="s">
        <v>7</v>
      </c>
      <c r="F267" s="10">
        <v>1</v>
      </c>
      <c r="G267" s="9" t="s">
        <v>24</v>
      </c>
      <c r="H267" s="70">
        <v>2000000</v>
      </c>
      <c r="I267" s="69">
        <f t="shared" si="41"/>
        <v>2000000</v>
      </c>
      <c r="J267" s="89"/>
      <c r="K267" s="4">
        <f t="shared" si="42"/>
        <v>2000000</v>
      </c>
      <c r="L267" s="37"/>
      <c r="M267" s="37"/>
      <c r="N267" s="64"/>
    </row>
    <row r="268" spans="1:14" x14ac:dyDescent="0.2">
      <c r="A268" s="17"/>
      <c r="B268" s="91" t="s">
        <v>520</v>
      </c>
      <c r="C268" s="90"/>
      <c r="D268" s="10">
        <v>1</v>
      </c>
      <c r="E268" s="9" t="s">
        <v>7</v>
      </c>
      <c r="F268" s="10">
        <v>1</v>
      </c>
      <c r="G268" s="9" t="s">
        <v>24</v>
      </c>
      <c r="H268" s="70">
        <v>2000000</v>
      </c>
      <c r="I268" s="69">
        <f t="shared" si="41"/>
        <v>2000000</v>
      </c>
      <c r="J268" s="89"/>
      <c r="K268" s="4">
        <f t="shared" si="42"/>
        <v>2000000</v>
      </c>
      <c r="L268" s="37"/>
      <c r="M268" s="37"/>
      <c r="N268" s="64"/>
    </row>
    <row r="269" spans="1:14" x14ac:dyDescent="0.2">
      <c r="A269" s="17"/>
      <c r="B269" s="91" t="s">
        <v>477</v>
      </c>
      <c r="C269" s="90"/>
      <c r="D269" s="10">
        <v>1</v>
      </c>
      <c r="E269" s="9" t="s">
        <v>7</v>
      </c>
      <c r="F269" s="10">
        <v>1</v>
      </c>
      <c r="G269" s="9" t="s">
        <v>24</v>
      </c>
      <c r="H269" s="70">
        <v>2000000</v>
      </c>
      <c r="I269" s="69">
        <f t="shared" si="41"/>
        <v>2000000</v>
      </c>
      <c r="J269" s="89"/>
      <c r="K269" s="4">
        <f t="shared" si="42"/>
        <v>2000000</v>
      </c>
      <c r="L269" s="37"/>
      <c r="M269" s="37"/>
      <c r="N269" s="64"/>
    </row>
    <row r="270" spans="1:14" x14ac:dyDescent="0.2">
      <c r="A270" s="17"/>
      <c r="B270" s="55" t="s">
        <v>356</v>
      </c>
      <c r="C270" s="90"/>
      <c r="D270" s="10">
        <v>1</v>
      </c>
      <c r="E270" s="9" t="s">
        <v>7</v>
      </c>
      <c r="F270" s="10">
        <v>1</v>
      </c>
      <c r="G270" s="9" t="s">
        <v>24</v>
      </c>
      <c r="H270" s="70">
        <v>2000000</v>
      </c>
      <c r="I270" s="69">
        <f t="shared" si="41"/>
        <v>2000000</v>
      </c>
      <c r="J270" s="89"/>
      <c r="K270" s="4">
        <f t="shared" si="42"/>
        <v>2000000</v>
      </c>
      <c r="L270" s="37"/>
      <c r="M270" s="37"/>
      <c r="N270" s="64"/>
    </row>
    <row r="271" spans="1:14" x14ac:dyDescent="0.2">
      <c r="A271" s="17"/>
      <c r="B271" s="55" t="s">
        <v>214</v>
      </c>
      <c r="C271" s="90"/>
      <c r="D271" s="10">
        <v>1</v>
      </c>
      <c r="E271" s="9" t="s">
        <v>7</v>
      </c>
      <c r="F271" s="10">
        <v>1</v>
      </c>
      <c r="G271" s="9" t="s">
        <v>24</v>
      </c>
      <c r="H271" s="70">
        <v>1000000</v>
      </c>
      <c r="I271" s="69">
        <f t="shared" si="41"/>
        <v>1000000</v>
      </c>
      <c r="J271" s="89"/>
      <c r="K271" s="4">
        <f t="shared" si="42"/>
        <v>1000000</v>
      </c>
      <c r="L271" s="37"/>
      <c r="M271" s="37"/>
      <c r="N271" s="64"/>
    </row>
    <row r="272" spans="1:14" x14ac:dyDescent="0.2">
      <c r="A272" s="17"/>
      <c r="B272" s="55" t="s">
        <v>357</v>
      </c>
      <c r="C272" s="90"/>
      <c r="D272" s="10">
        <v>10</v>
      </c>
      <c r="E272" s="9" t="s">
        <v>7</v>
      </c>
      <c r="F272" s="10">
        <v>1</v>
      </c>
      <c r="G272" s="9" t="s">
        <v>24</v>
      </c>
      <c r="H272" s="70">
        <v>500000</v>
      </c>
      <c r="I272" s="69">
        <f t="shared" si="41"/>
        <v>5000000</v>
      </c>
      <c r="J272" s="89"/>
      <c r="K272" s="4">
        <f t="shared" si="42"/>
        <v>5000000</v>
      </c>
      <c r="L272" s="37"/>
      <c r="M272" s="37"/>
      <c r="N272" s="64"/>
    </row>
    <row r="273" spans="1:14" x14ac:dyDescent="0.2">
      <c r="A273" s="17"/>
      <c r="B273" s="33" t="s">
        <v>321</v>
      </c>
      <c r="C273" s="90"/>
      <c r="D273" s="10">
        <v>1</v>
      </c>
      <c r="E273" s="9" t="s">
        <v>21</v>
      </c>
      <c r="F273" s="10">
        <v>1</v>
      </c>
      <c r="G273" s="9" t="s">
        <v>24</v>
      </c>
      <c r="H273" s="70">
        <v>2500000</v>
      </c>
      <c r="I273" s="69">
        <f t="shared" si="41"/>
        <v>2500000</v>
      </c>
      <c r="J273" s="89"/>
      <c r="K273" s="4">
        <f t="shared" si="42"/>
        <v>2500000</v>
      </c>
      <c r="L273" s="37"/>
      <c r="M273" s="37"/>
      <c r="N273" s="64"/>
    </row>
    <row r="274" spans="1:14" x14ac:dyDescent="0.2">
      <c r="A274" s="17"/>
      <c r="B274" s="38"/>
      <c r="C274" s="90"/>
      <c r="D274" s="10"/>
      <c r="E274" s="9"/>
      <c r="F274" s="10"/>
      <c r="G274" s="9"/>
      <c r="H274" s="70"/>
      <c r="I274" s="69"/>
      <c r="J274" s="89"/>
      <c r="K274" s="4"/>
      <c r="L274" s="37"/>
      <c r="M274" s="37"/>
      <c r="N274" s="64"/>
    </row>
    <row r="275" spans="1:14" ht="42" x14ac:dyDescent="0.2">
      <c r="A275" s="96" t="s">
        <v>429</v>
      </c>
      <c r="B275" s="38" t="s">
        <v>518</v>
      </c>
      <c r="C275" s="90" t="s">
        <v>347</v>
      </c>
      <c r="D275" s="10"/>
      <c r="E275" s="9"/>
      <c r="F275" s="10"/>
      <c r="G275" s="9"/>
      <c r="H275" s="70"/>
      <c r="I275" s="69"/>
      <c r="J275" s="89"/>
      <c r="K275" s="4"/>
      <c r="L275" s="37"/>
      <c r="M275" s="37"/>
      <c r="N275" s="64"/>
    </row>
    <row r="276" spans="1:14" x14ac:dyDescent="0.2">
      <c r="A276" s="17"/>
      <c r="B276" s="33" t="s">
        <v>350</v>
      </c>
      <c r="C276" s="90"/>
      <c r="D276" s="10">
        <v>600</v>
      </c>
      <c r="E276" s="9" t="s">
        <v>7</v>
      </c>
      <c r="F276" s="10">
        <v>1</v>
      </c>
      <c r="G276" s="9" t="s">
        <v>6</v>
      </c>
      <c r="H276" s="70">
        <v>650000</v>
      </c>
      <c r="I276" s="69">
        <f>H276*F276*D276</f>
        <v>390000000</v>
      </c>
      <c r="J276" s="89"/>
      <c r="K276" s="4">
        <f>+I276</f>
        <v>390000000</v>
      </c>
      <c r="L276" s="37"/>
      <c r="M276" s="37"/>
      <c r="N276" s="64"/>
    </row>
    <row r="277" spans="1:14" x14ac:dyDescent="0.2">
      <c r="A277" s="17"/>
      <c r="B277" s="33" t="s">
        <v>351</v>
      </c>
      <c r="C277" s="90"/>
      <c r="D277" s="10"/>
      <c r="E277" s="9"/>
      <c r="F277" s="10"/>
      <c r="G277" s="9"/>
      <c r="H277" s="70"/>
      <c r="I277" s="69">
        <f t="shared" ref="I277:I287" si="43">H277*F277*D277</f>
        <v>0</v>
      </c>
      <c r="J277" s="89"/>
      <c r="K277" s="4">
        <f t="shared" ref="K277:K287" si="44">+I277</f>
        <v>0</v>
      </c>
      <c r="L277" s="37"/>
      <c r="M277" s="37"/>
      <c r="N277" s="64"/>
    </row>
    <row r="278" spans="1:14" x14ac:dyDescent="0.2">
      <c r="A278" s="17"/>
      <c r="B278" s="55" t="s">
        <v>352</v>
      </c>
      <c r="C278" s="90"/>
      <c r="D278" s="10"/>
      <c r="E278" s="9"/>
      <c r="F278" s="10"/>
      <c r="G278" s="9"/>
      <c r="H278" s="70"/>
      <c r="I278" s="69">
        <f t="shared" si="43"/>
        <v>0</v>
      </c>
      <c r="J278" s="89"/>
      <c r="K278" s="4">
        <f t="shared" si="44"/>
        <v>0</v>
      </c>
      <c r="L278" s="37"/>
      <c r="M278" s="37"/>
      <c r="N278" s="64"/>
    </row>
    <row r="279" spans="1:14" x14ac:dyDescent="0.2">
      <c r="A279" s="17"/>
      <c r="B279" s="91" t="s">
        <v>517</v>
      </c>
      <c r="C279" s="90"/>
      <c r="D279" s="10">
        <v>1</v>
      </c>
      <c r="E279" s="9" t="s">
        <v>7</v>
      </c>
      <c r="F279" s="10">
        <v>1</v>
      </c>
      <c r="G279" s="9" t="s">
        <v>24</v>
      </c>
      <c r="H279" s="70">
        <v>2000000</v>
      </c>
      <c r="I279" s="69">
        <f t="shared" ref="I279" si="45">H279*F279*D279</f>
        <v>2000000</v>
      </c>
      <c r="J279" s="89"/>
      <c r="K279" s="4">
        <f t="shared" ref="K279" si="46">+I279</f>
        <v>2000000</v>
      </c>
      <c r="L279" s="37"/>
      <c r="M279" s="37"/>
      <c r="N279" s="64"/>
    </row>
    <row r="280" spans="1:14" x14ac:dyDescent="0.2">
      <c r="A280" s="17"/>
      <c r="B280" s="91" t="s">
        <v>515</v>
      </c>
      <c r="C280" s="90"/>
      <c r="D280" s="10">
        <v>1</v>
      </c>
      <c r="E280" s="9" t="s">
        <v>7</v>
      </c>
      <c r="F280" s="10">
        <v>1</v>
      </c>
      <c r="G280" s="9" t="s">
        <v>24</v>
      </c>
      <c r="H280" s="70">
        <v>2000000</v>
      </c>
      <c r="I280" s="69">
        <f t="shared" si="43"/>
        <v>2000000</v>
      </c>
      <c r="J280" s="89"/>
      <c r="K280" s="4">
        <f t="shared" si="44"/>
        <v>2000000</v>
      </c>
      <c r="L280" s="37"/>
      <c r="M280" s="37"/>
      <c r="N280" s="64"/>
    </row>
    <row r="281" spans="1:14" x14ac:dyDescent="0.2">
      <c r="A281" s="17"/>
      <c r="B281" s="91" t="s">
        <v>516</v>
      </c>
      <c r="C281" s="90"/>
      <c r="D281" s="10">
        <v>1</v>
      </c>
      <c r="E281" s="9" t="s">
        <v>7</v>
      </c>
      <c r="F281" s="10">
        <v>1</v>
      </c>
      <c r="G281" s="9" t="s">
        <v>24</v>
      </c>
      <c r="H281" s="70">
        <v>2000000</v>
      </c>
      <c r="I281" s="69">
        <f t="shared" si="43"/>
        <v>2000000</v>
      </c>
      <c r="J281" s="89"/>
      <c r="K281" s="4">
        <f t="shared" si="44"/>
        <v>2000000</v>
      </c>
      <c r="L281" s="37"/>
      <c r="M281" s="37"/>
      <c r="N281" s="64"/>
    </row>
    <row r="282" spans="1:14" x14ac:dyDescent="0.2">
      <c r="A282" s="17"/>
      <c r="B282" s="92" t="s">
        <v>511</v>
      </c>
      <c r="C282" s="90"/>
      <c r="D282" s="10">
        <v>1</v>
      </c>
      <c r="E282" s="9" t="s">
        <v>7</v>
      </c>
      <c r="F282" s="10">
        <v>1</v>
      </c>
      <c r="G282" s="9" t="s">
        <v>24</v>
      </c>
      <c r="H282" s="70">
        <v>2000000</v>
      </c>
      <c r="I282" s="69">
        <f t="shared" si="43"/>
        <v>2000000</v>
      </c>
      <c r="J282" s="89"/>
      <c r="K282" s="4">
        <f t="shared" si="44"/>
        <v>2000000</v>
      </c>
      <c r="L282" s="37"/>
      <c r="M282" s="37"/>
      <c r="N282" s="64"/>
    </row>
    <row r="283" spans="1:14" x14ac:dyDescent="0.2">
      <c r="A283" s="17"/>
      <c r="B283" s="91" t="s">
        <v>478</v>
      </c>
      <c r="C283" s="90"/>
      <c r="D283" s="10">
        <v>1</v>
      </c>
      <c r="E283" s="9" t="s">
        <v>7</v>
      </c>
      <c r="F283" s="10">
        <v>1</v>
      </c>
      <c r="G283" s="9" t="s">
        <v>24</v>
      </c>
      <c r="H283" s="70">
        <v>2000000</v>
      </c>
      <c r="I283" s="69">
        <f t="shared" si="43"/>
        <v>2000000</v>
      </c>
      <c r="J283" s="89"/>
      <c r="K283" s="4">
        <f t="shared" si="44"/>
        <v>2000000</v>
      </c>
      <c r="L283" s="37"/>
      <c r="M283" s="37"/>
      <c r="N283" s="64"/>
    </row>
    <row r="284" spans="1:14" x14ac:dyDescent="0.2">
      <c r="A284" s="17"/>
      <c r="B284" s="55" t="s">
        <v>356</v>
      </c>
      <c r="C284" s="90"/>
      <c r="D284" s="10">
        <v>1</v>
      </c>
      <c r="E284" s="9" t="s">
        <v>7</v>
      </c>
      <c r="F284" s="10">
        <v>1</v>
      </c>
      <c r="G284" s="9" t="s">
        <v>24</v>
      </c>
      <c r="H284" s="70">
        <v>2000000</v>
      </c>
      <c r="I284" s="69">
        <f t="shared" si="43"/>
        <v>2000000</v>
      </c>
      <c r="J284" s="89"/>
      <c r="K284" s="4">
        <f t="shared" si="44"/>
        <v>2000000</v>
      </c>
      <c r="L284" s="37"/>
      <c r="M284" s="37"/>
      <c r="N284" s="64"/>
    </row>
    <row r="285" spans="1:14" x14ac:dyDescent="0.2">
      <c r="A285" s="17"/>
      <c r="B285" s="55" t="s">
        <v>214</v>
      </c>
      <c r="C285" s="90"/>
      <c r="D285" s="10">
        <v>1</v>
      </c>
      <c r="E285" s="9" t="s">
        <v>7</v>
      </c>
      <c r="F285" s="10">
        <v>1</v>
      </c>
      <c r="G285" s="9" t="s">
        <v>24</v>
      </c>
      <c r="H285" s="70">
        <v>1000000</v>
      </c>
      <c r="I285" s="69">
        <f t="shared" ref="I285" si="47">H285*F285*D285</f>
        <v>1000000</v>
      </c>
      <c r="J285" s="89"/>
      <c r="K285" s="4">
        <f t="shared" ref="K285" si="48">+I285</f>
        <v>1000000</v>
      </c>
      <c r="L285" s="37"/>
      <c r="M285" s="37"/>
      <c r="N285" s="64"/>
    </row>
    <row r="286" spans="1:14" x14ac:dyDescent="0.2">
      <c r="A286" s="17"/>
      <c r="B286" s="55" t="s">
        <v>357</v>
      </c>
      <c r="C286" s="90"/>
      <c r="D286" s="10">
        <v>10</v>
      </c>
      <c r="E286" s="9" t="s">
        <v>7</v>
      </c>
      <c r="F286" s="10">
        <v>1</v>
      </c>
      <c r="G286" s="9" t="s">
        <v>24</v>
      </c>
      <c r="H286" s="70">
        <v>500000</v>
      </c>
      <c r="I286" s="69">
        <f t="shared" si="43"/>
        <v>5000000</v>
      </c>
      <c r="J286" s="89"/>
      <c r="K286" s="4">
        <f t="shared" si="44"/>
        <v>5000000</v>
      </c>
      <c r="L286" s="37"/>
      <c r="M286" s="37"/>
      <c r="N286" s="64"/>
    </row>
    <row r="287" spans="1:14" x14ac:dyDescent="0.2">
      <c r="A287" s="17"/>
      <c r="B287" s="33" t="s">
        <v>321</v>
      </c>
      <c r="C287" s="90"/>
      <c r="D287" s="10">
        <v>1</v>
      </c>
      <c r="E287" s="9" t="s">
        <v>21</v>
      </c>
      <c r="F287" s="10">
        <v>1</v>
      </c>
      <c r="G287" s="9" t="s">
        <v>24</v>
      </c>
      <c r="H287" s="70">
        <v>2500000</v>
      </c>
      <c r="I287" s="69">
        <f t="shared" si="43"/>
        <v>2500000</v>
      </c>
      <c r="J287" s="89"/>
      <c r="K287" s="4">
        <f t="shared" si="44"/>
        <v>2500000</v>
      </c>
      <c r="L287" s="37"/>
      <c r="M287" s="37"/>
      <c r="N287" s="64"/>
    </row>
    <row r="288" spans="1:14" x14ac:dyDescent="0.2">
      <c r="A288" s="17"/>
      <c r="B288" s="38"/>
      <c r="C288" s="90"/>
      <c r="D288" s="10"/>
      <c r="E288" s="9"/>
      <c r="F288" s="10"/>
      <c r="G288" s="9"/>
      <c r="H288" s="70"/>
      <c r="I288" s="69"/>
      <c r="J288" s="89"/>
      <c r="K288" s="4"/>
      <c r="L288" s="37"/>
      <c r="M288" s="37"/>
      <c r="N288" s="64"/>
    </row>
    <row r="289" spans="1:14" ht="16" customHeight="1" x14ac:dyDescent="0.2">
      <c r="A289" s="96" t="s">
        <v>430</v>
      </c>
      <c r="B289" s="38" t="s">
        <v>348</v>
      </c>
      <c r="C289" s="33" t="s">
        <v>349</v>
      </c>
      <c r="D289" s="10"/>
      <c r="E289" s="9"/>
      <c r="F289" s="10"/>
      <c r="G289" s="9"/>
      <c r="H289" s="70"/>
      <c r="I289" s="69"/>
      <c r="J289" s="89"/>
      <c r="K289" s="4"/>
      <c r="L289" s="37"/>
      <c r="M289" s="37"/>
      <c r="N289" s="64"/>
    </row>
    <row r="290" spans="1:14" ht="16" customHeight="1" x14ac:dyDescent="0.2">
      <c r="A290" s="17"/>
      <c r="B290" s="33" t="s">
        <v>350</v>
      </c>
      <c r="C290" s="90"/>
      <c r="D290" s="10">
        <v>600</v>
      </c>
      <c r="E290" s="9" t="s">
        <v>7</v>
      </c>
      <c r="F290" s="10">
        <v>1</v>
      </c>
      <c r="G290" s="9" t="s">
        <v>6</v>
      </c>
      <c r="H290" s="70">
        <v>650000</v>
      </c>
      <c r="I290" s="69">
        <f>H290*F290*D290</f>
        <v>390000000</v>
      </c>
      <c r="J290" s="89"/>
      <c r="K290" s="4">
        <f>+I290</f>
        <v>390000000</v>
      </c>
      <c r="L290" s="37"/>
      <c r="M290" s="37"/>
      <c r="N290" s="64"/>
    </row>
    <row r="291" spans="1:14" ht="16" customHeight="1" x14ac:dyDescent="0.2">
      <c r="A291" s="17"/>
      <c r="B291" s="33" t="s">
        <v>351</v>
      </c>
      <c r="C291" s="90"/>
      <c r="D291" s="10"/>
      <c r="E291" s="9"/>
      <c r="F291" s="10"/>
      <c r="G291" s="9"/>
      <c r="H291" s="70"/>
      <c r="I291" s="69">
        <f t="shared" ref="I291:I295" si="49">H291*F291*D291</f>
        <v>0</v>
      </c>
      <c r="J291" s="89"/>
      <c r="K291" s="4">
        <f t="shared" ref="K291:K295" si="50">+I291</f>
        <v>0</v>
      </c>
      <c r="L291" s="37"/>
      <c r="M291" s="37"/>
      <c r="N291" s="64"/>
    </row>
    <row r="292" spans="1:14" ht="16" customHeight="1" x14ac:dyDescent="0.2">
      <c r="A292" s="17"/>
      <c r="B292" s="55" t="s">
        <v>186</v>
      </c>
      <c r="C292" s="90"/>
      <c r="D292" s="10">
        <v>1</v>
      </c>
      <c r="E292" s="9" t="s">
        <v>7</v>
      </c>
      <c r="F292" s="10">
        <v>1</v>
      </c>
      <c r="G292" s="9" t="s">
        <v>24</v>
      </c>
      <c r="H292" s="70">
        <v>2000000</v>
      </c>
      <c r="I292" s="69">
        <f t="shared" ref="I292" si="51">H292*F292*D292</f>
        <v>2000000</v>
      </c>
      <c r="J292" s="89"/>
      <c r="K292" s="4">
        <f t="shared" ref="K292" si="52">+I292</f>
        <v>2000000</v>
      </c>
      <c r="L292" s="37"/>
      <c r="M292" s="37"/>
      <c r="N292" s="64"/>
    </row>
    <row r="293" spans="1:14" ht="16" customHeight="1" x14ac:dyDescent="0.2">
      <c r="A293" s="17"/>
      <c r="B293" s="55" t="s">
        <v>214</v>
      </c>
      <c r="C293" s="90"/>
      <c r="D293" s="10">
        <v>1</v>
      </c>
      <c r="E293" s="9" t="s">
        <v>7</v>
      </c>
      <c r="F293" s="10">
        <v>1</v>
      </c>
      <c r="G293" s="9" t="s">
        <v>24</v>
      </c>
      <c r="H293" s="70">
        <v>2000000</v>
      </c>
      <c r="I293" s="69">
        <f t="shared" si="49"/>
        <v>2000000</v>
      </c>
      <c r="J293" s="89"/>
      <c r="K293" s="4">
        <f t="shared" si="50"/>
        <v>2000000</v>
      </c>
      <c r="L293" s="37"/>
      <c r="M293" s="37"/>
      <c r="N293" s="64"/>
    </row>
    <row r="294" spans="1:14" ht="16" customHeight="1" x14ac:dyDescent="0.2">
      <c r="A294" s="17"/>
      <c r="B294" s="55" t="s">
        <v>357</v>
      </c>
      <c r="C294" s="90"/>
      <c r="D294" s="10">
        <v>10</v>
      </c>
      <c r="E294" s="9" t="s">
        <v>7</v>
      </c>
      <c r="F294" s="10">
        <v>1</v>
      </c>
      <c r="G294" s="9" t="s">
        <v>24</v>
      </c>
      <c r="H294" s="70">
        <v>500000</v>
      </c>
      <c r="I294" s="69">
        <f t="shared" si="49"/>
        <v>5000000</v>
      </c>
      <c r="J294" s="89"/>
      <c r="K294" s="4">
        <f t="shared" si="50"/>
        <v>5000000</v>
      </c>
      <c r="L294" s="37"/>
      <c r="M294" s="37"/>
      <c r="N294" s="64"/>
    </row>
    <row r="295" spans="1:14" ht="16" customHeight="1" x14ac:dyDescent="0.2">
      <c r="A295" s="17"/>
      <c r="B295" s="33" t="s">
        <v>321</v>
      </c>
      <c r="C295" s="90"/>
      <c r="D295" s="10">
        <v>1</v>
      </c>
      <c r="E295" s="9" t="s">
        <v>21</v>
      </c>
      <c r="F295" s="10">
        <v>1</v>
      </c>
      <c r="G295" s="9" t="s">
        <v>24</v>
      </c>
      <c r="H295" s="70">
        <v>2500000</v>
      </c>
      <c r="I295" s="69">
        <f t="shared" si="49"/>
        <v>2500000</v>
      </c>
      <c r="J295" s="89"/>
      <c r="K295" s="4">
        <f t="shared" si="50"/>
        <v>2500000</v>
      </c>
      <c r="L295" s="37"/>
      <c r="M295" s="37"/>
      <c r="N295" s="64"/>
    </row>
    <row r="296" spans="1:14" ht="16" customHeight="1" x14ac:dyDescent="0.2">
      <c r="A296" s="16"/>
      <c r="B296" s="95" t="s">
        <v>100</v>
      </c>
      <c r="C296" s="25"/>
      <c r="D296" s="26"/>
      <c r="E296" s="27"/>
      <c r="F296" s="26"/>
      <c r="G296" s="27"/>
      <c r="H296" s="66"/>
      <c r="I296" s="61">
        <f>SUM(I191:I295)</f>
        <v>1702500000</v>
      </c>
      <c r="J296" s="61">
        <f>SUM(J191:J295)</f>
        <v>0</v>
      </c>
      <c r="K296" s="61">
        <f>SUM(K191:K295)</f>
        <v>1666500000</v>
      </c>
      <c r="L296" s="61">
        <f>SUM(L191:L295)</f>
        <v>0</v>
      </c>
      <c r="M296" s="61">
        <f>SUM(M191:M295)</f>
        <v>0</v>
      </c>
      <c r="N296" s="61">
        <f>SUM(N191:N295)</f>
        <v>36000000</v>
      </c>
    </row>
    <row r="297" spans="1:14" x14ac:dyDescent="0.2">
      <c r="A297" s="17">
        <v>11</v>
      </c>
      <c r="B297" s="38" t="s">
        <v>304</v>
      </c>
      <c r="C297" s="38"/>
      <c r="D297" s="10"/>
      <c r="E297" s="9"/>
      <c r="F297" s="10"/>
      <c r="G297" s="9"/>
      <c r="H297" s="70"/>
      <c r="I297" s="70"/>
      <c r="J297" s="18"/>
      <c r="K297" s="5"/>
      <c r="L297" s="5"/>
      <c r="M297" s="5"/>
      <c r="N297" s="63"/>
    </row>
    <row r="298" spans="1:14" x14ac:dyDescent="0.2">
      <c r="A298" s="96" t="s">
        <v>433</v>
      </c>
      <c r="B298" s="38" t="s">
        <v>432</v>
      </c>
      <c r="C298" s="90">
        <v>43988</v>
      </c>
      <c r="D298" s="10"/>
      <c r="E298" s="9"/>
      <c r="F298" s="10"/>
      <c r="G298" s="9"/>
      <c r="H298" s="70"/>
      <c r="I298" s="70"/>
      <c r="J298" s="18"/>
      <c r="K298" s="5"/>
      <c r="L298" s="5"/>
      <c r="M298" s="5"/>
      <c r="N298" s="63"/>
    </row>
    <row r="299" spans="1:14" ht="16" customHeight="1" x14ac:dyDescent="0.2">
      <c r="A299" s="86" t="s">
        <v>434</v>
      </c>
      <c r="B299" s="33" t="s">
        <v>93</v>
      </c>
      <c r="C299" s="33"/>
      <c r="D299" s="10">
        <v>6</v>
      </c>
      <c r="E299" s="9" t="s">
        <v>27</v>
      </c>
      <c r="F299" s="10">
        <v>2</v>
      </c>
      <c r="G299" s="9" t="s">
        <v>22</v>
      </c>
      <c r="H299" s="70">
        <v>1000000</v>
      </c>
      <c r="I299" s="63">
        <f t="shared" ref="I299:I318" si="53">D299*F299*H299</f>
        <v>12000000</v>
      </c>
      <c r="J299" s="18"/>
      <c r="K299" s="5"/>
      <c r="L299" s="5"/>
      <c r="M299" s="5"/>
      <c r="N299" s="63">
        <f t="shared" ref="N299:N318" si="54">+I299</f>
        <v>12000000</v>
      </c>
    </row>
    <row r="300" spans="1:14" x14ac:dyDescent="0.2">
      <c r="A300" s="86" t="s">
        <v>435</v>
      </c>
      <c r="B300" s="33" t="s">
        <v>94</v>
      </c>
      <c r="C300" s="33"/>
      <c r="D300" s="10">
        <v>2</v>
      </c>
      <c r="E300" s="9" t="s">
        <v>98</v>
      </c>
      <c r="F300" s="10">
        <v>1</v>
      </c>
      <c r="G300" s="9" t="s">
        <v>22</v>
      </c>
      <c r="H300" s="70">
        <v>2500000</v>
      </c>
      <c r="I300" s="63">
        <f t="shared" si="53"/>
        <v>5000000</v>
      </c>
      <c r="J300" s="18"/>
      <c r="K300" s="5"/>
      <c r="L300" s="5"/>
      <c r="M300" s="5"/>
      <c r="N300" s="63">
        <f t="shared" si="54"/>
        <v>5000000</v>
      </c>
    </row>
    <row r="301" spans="1:14" x14ac:dyDescent="0.2">
      <c r="A301" s="86" t="s">
        <v>436</v>
      </c>
      <c r="B301" s="33" t="s">
        <v>220</v>
      </c>
      <c r="C301" s="33"/>
      <c r="D301" s="10">
        <v>4</v>
      </c>
      <c r="E301" s="9" t="s">
        <v>99</v>
      </c>
      <c r="F301" s="10">
        <v>1</v>
      </c>
      <c r="G301" s="9" t="s">
        <v>22</v>
      </c>
      <c r="H301" s="70">
        <v>500000</v>
      </c>
      <c r="I301" s="63">
        <f t="shared" si="53"/>
        <v>2000000</v>
      </c>
      <c r="J301" s="18"/>
      <c r="K301" s="5"/>
      <c r="L301" s="5"/>
      <c r="M301" s="5"/>
      <c r="N301" s="63">
        <f t="shared" si="54"/>
        <v>2000000</v>
      </c>
    </row>
    <row r="302" spans="1:14" x14ac:dyDescent="0.2">
      <c r="A302" s="86" t="s">
        <v>437</v>
      </c>
      <c r="B302" s="33" t="s">
        <v>95</v>
      </c>
      <c r="C302" s="33"/>
      <c r="D302" s="10">
        <v>1</v>
      </c>
      <c r="E302" s="9" t="s">
        <v>98</v>
      </c>
      <c r="F302" s="10">
        <v>1</v>
      </c>
      <c r="G302" s="9" t="s">
        <v>22</v>
      </c>
      <c r="H302" s="70">
        <v>2500000</v>
      </c>
      <c r="I302" s="63">
        <f t="shared" si="53"/>
        <v>2500000</v>
      </c>
      <c r="J302" s="18"/>
      <c r="K302" s="5"/>
      <c r="L302" s="5"/>
      <c r="M302" s="5"/>
      <c r="N302" s="63">
        <f t="shared" si="54"/>
        <v>2500000</v>
      </c>
    </row>
    <row r="303" spans="1:14" x14ac:dyDescent="0.2">
      <c r="A303" s="86" t="s">
        <v>438</v>
      </c>
      <c r="B303" s="33" t="s">
        <v>287</v>
      </c>
      <c r="C303" s="33"/>
      <c r="D303" s="10">
        <v>1</v>
      </c>
      <c r="E303" s="9" t="s">
        <v>98</v>
      </c>
      <c r="F303" s="10">
        <v>1</v>
      </c>
      <c r="G303" s="9" t="s">
        <v>22</v>
      </c>
      <c r="H303" s="70">
        <v>2500000</v>
      </c>
      <c r="I303" s="63">
        <f t="shared" si="53"/>
        <v>2500000</v>
      </c>
      <c r="J303" s="18"/>
      <c r="K303" s="5"/>
      <c r="L303" s="5"/>
      <c r="M303" s="5"/>
      <c r="N303" s="63">
        <f t="shared" si="54"/>
        <v>2500000</v>
      </c>
    </row>
    <row r="304" spans="1:14" x14ac:dyDescent="0.2">
      <c r="A304" s="86" t="s">
        <v>439</v>
      </c>
      <c r="B304" s="33" t="s">
        <v>96</v>
      </c>
      <c r="C304" s="33"/>
      <c r="D304" s="10">
        <v>2</v>
      </c>
      <c r="E304" s="9" t="s">
        <v>99</v>
      </c>
      <c r="F304" s="10">
        <v>1</v>
      </c>
      <c r="G304" s="9" t="s">
        <v>22</v>
      </c>
      <c r="H304" s="70">
        <v>1000000</v>
      </c>
      <c r="I304" s="63">
        <f t="shared" si="53"/>
        <v>2000000</v>
      </c>
      <c r="J304" s="18"/>
      <c r="K304" s="5"/>
      <c r="L304" s="5"/>
      <c r="M304" s="5"/>
      <c r="N304" s="63">
        <f t="shared" si="54"/>
        <v>2000000</v>
      </c>
    </row>
    <row r="305" spans="1:14" x14ac:dyDescent="0.2">
      <c r="A305" s="86" t="s">
        <v>440</v>
      </c>
      <c r="B305" s="33" t="s">
        <v>97</v>
      </c>
      <c r="C305" s="33"/>
      <c r="D305" s="10">
        <v>2</v>
      </c>
      <c r="E305" s="9" t="s">
        <v>99</v>
      </c>
      <c r="F305" s="10">
        <v>2</v>
      </c>
      <c r="G305" s="9" t="s">
        <v>26</v>
      </c>
      <c r="H305" s="70">
        <v>1000000</v>
      </c>
      <c r="I305" s="63">
        <f t="shared" si="53"/>
        <v>4000000</v>
      </c>
      <c r="J305" s="18"/>
      <c r="K305" s="5"/>
      <c r="L305" s="5"/>
      <c r="M305" s="5"/>
      <c r="N305" s="63">
        <f t="shared" si="54"/>
        <v>4000000</v>
      </c>
    </row>
    <row r="306" spans="1:14" x14ac:dyDescent="0.2">
      <c r="A306" s="32"/>
      <c r="B306" s="33"/>
      <c r="C306" s="33"/>
      <c r="D306" s="10"/>
      <c r="E306" s="9" t="s">
        <v>11</v>
      </c>
      <c r="F306" s="10"/>
      <c r="G306" s="9"/>
      <c r="H306" s="70"/>
      <c r="I306" s="63">
        <f t="shared" si="53"/>
        <v>0</v>
      </c>
      <c r="J306" s="18"/>
      <c r="K306" s="5"/>
      <c r="L306" s="5"/>
      <c r="M306" s="5"/>
      <c r="N306" s="63">
        <f t="shared" si="54"/>
        <v>0</v>
      </c>
    </row>
    <row r="307" spans="1:14" x14ac:dyDescent="0.2">
      <c r="A307" s="96" t="s">
        <v>441</v>
      </c>
      <c r="B307" s="38" t="s">
        <v>431</v>
      </c>
      <c r="C307" s="33"/>
      <c r="D307" s="10"/>
      <c r="E307" s="9"/>
      <c r="F307" s="10"/>
      <c r="G307" s="9"/>
      <c r="H307" s="70"/>
      <c r="I307" s="63">
        <f t="shared" si="53"/>
        <v>0</v>
      </c>
      <c r="J307" s="18"/>
      <c r="K307" s="5"/>
      <c r="L307" s="5"/>
      <c r="M307" s="5"/>
      <c r="N307" s="63">
        <f t="shared" si="54"/>
        <v>0</v>
      </c>
    </row>
    <row r="308" spans="1:14" x14ac:dyDescent="0.2">
      <c r="A308" s="86" t="s">
        <v>442</v>
      </c>
      <c r="B308" s="38" t="s">
        <v>288</v>
      </c>
      <c r="C308" s="33"/>
      <c r="D308" s="10">
        <v>1</v>
      </c>
      <c r="E308" s="9" t="s">
        <v>98</v>
      </c>
      <c r="F308" s="10">
        <v>1</v>
      </c>
      <c r="G308" s="9" t="s">
        <v>22</v>
      </c>
      <c r="H308" s="70">
        <v>5000000</v>
      </c>
      <c r="I308" s="63">
        <f t="shared" si="53"/>
        <v>5000000</v>
      </c>
      <c r="J308" s="18"/>
      <c r="K308" s="5"/>
      <c r="L308" s="5"/>
      <c r="M308" s="5"/>
      <c r="N308" s="63">
        <f t="shared" si="54"/>
        <v>5000000</v>
      </c>
    </row>
    <row r="309" spans="1:14" x14ac:dyDescent="0.2">
      <c r="A309" s="86"/>
      <c r="B309" s="33" t="s">
        <v>289</v>
      </c>
      <c r="C309" s="33"/>
      <c r="D309" s="10">
        <v>2</v>
      </c>
      <c r="E309" s="9" t="s">
        <v>120</v>
      </c>
      <c r="F309" s="10">
        <v>1</v>
      </c>
      <c r="G309" s="9" t="s">
        <v>12</v>
      </c>
      <c r="H309" s="70">
        <v>2000000</v>
      </c>
      <c r="I309" s="63">
        <f t="shared" si="53"/>
        <v>4000000</v>
      </c>
      <c r="J309" s="18"/>
      <c r="K309" s="5"/>
      <c r="L309" s="5"/>
      <c r="M309" s="5"/>
      <c r="N309" s="63">
        <f t="shared" si="54"/>
        <v>4000000</v>
      </c>
    </row>
    <row r="310" spans="1:14" x14ac:dyDescent="0.2">
      <c r="A310" s="86" t="s">
        <v>443</v>
      </c>
      <c r="B310" s="38" t="s">
        <v>290</v>
      </c>
      <c r="C310" s="33"/>
      <c r="D310" s="10">
        <v>1</v>
      </c>
      <c r="E310" s="9" t="s">
        <v>98</v>
      </c>
      <c r="F310" s="10">
        <v>1</v>
      </c>
      <c r="G310" s="9" t="s">
        <v>22</v>
      </c>
      <c r="H310" s="70">
        <v>4000000</v>
      </c>
      <c r="I310" s="63">
        <f t="shared" si="53"/>
        <v>4000000</v>
      </c>
      <c r="J310" s="18"/>
      <c r="K310" s="5"/>
      <c r="L310" s="5"/>
      <c r="M310" s="5"/>
      <c r="N310" s="63">
        <f t="shared" si="54"/>
        <v>4000000</v>
      </c>
    </row>
    <row r="311" spans="1:14" x14ac:dyDescent="0.2">
      <c r="A311" s="86"/>
      <c r="B311" s="33" t="s">
        <v>289</v>
      </c>
      <c r="C311" s="33"/>
      <c r="D311" s="10">
        <v>1</v>
      </c>
      <c r="E311" s="9" t="s">
        <v>118</v>
      </c>
      <c r="F311" s="10">
        <v>1</v>
      </c>
      <c r="G311" s="9" t="s">
        <v>126</v>
      </c>
      <c r="H311" s="70">
        <v>2000000</v>
      </c>
      <c r="I311" s="63">
        <f t="shared" si="53"/>
        <v>2000000</v>
      </c>
      <c r="J311" s="18"/>
      <c r="K311" s="5"/>
      <c r="L311" s="5"/>
      <c r="M311" s="5"/>
      <c r="N311" s="63">
        <f t="shared" si="54"/>
        <v>2000000</v>
      </c>
    </row>
    <row r="312" spans="1:14" x14ac:dyDescent="0.2">
      <c r="A312" s="86" t="s">
        <v>444</v>
      </c>
      <c r="B312" s="38" t="s">
        <v>125</v>
      </c>
      <c r="C312" s="33"/>
      <c r="D312" s="10">
        <v>1</v>
      </c>
      <c r="E312" s="9" t="s">
        <v>98</v>
      </c>
      <c r="F312" s="10">
        <v>1</v>
      </c>
      <c r="G312" s="9" t="s">
        <v>22</v>
      </c>
      <c r="H312" s="70">
        <v>2000000</v>
      </c>
      <c r="I312" s="63">
        <f t="shared" si="53"/>
        <v>2000000</v>
      </c>
      <c r="J312" s="18"/>
      <c r="K312" s="5"/>
      <c r="L312" s="5"/>
      <c r="M312" s="5"/>
      <c r="N312" s="63">
        <f t="shared" si="54"/>
        <v>2000000</v>
      </c>
    </row>
    <row r="313" spans="1:14" x14ac:dyDescent="0.2">
      <c r="A313" s="86"/>
      <c r="B313" s="33" t="s">
        <v>219</v>
      </c>
      <c r="C313" s="33"/>
      <c r="D313" s="10">
        <v>2</v>
      </c>
      <c r="E313" s="9" t="s">
        <v>118</v>
      </c>
      <c r="F313" s="10">
        <v>1</v>
      </c>
      <c r="G313" s="9" t="s">
        <v>12</v>
      </c>
      <c r="H313" s="70">
        <v>1750000</v>
      </c>
      <c r="I313" s="63">
        <f t="shared" si="53"/>
        <v>3500000</v>
      </c>
      <c r="J313" s="18"/>
      <c r="K313" s="5"/>
      <c r="L313" s="5"/>
      <c r="M313" s="5"/>
      <c r="N313" s="63">
        <f t="shared" si="54"/>
        <v>3500000</v>
      </c>
    </row>
    <row r="314" spans="1:14" x14ac:dyDescent="0.2">
      <c r="A314" s="86" t="s">
        <v>445</v>
      </c>
      <c r="B314" s="38" t="s">
        <v>291</v>
      </c>
      <c r="C314" s="33"/>
      <c r="D314" s="10">
        <v>1</v>
      </c>
      <c r="E314" s="9" t="s">
        <v>98</v>
      </c>
      <c r="F314" s="10">
        <v>1</v>
      </c>
      <c r="G314" s="9" t="s">
        <v>22</v>
      </c>
      <c r="H314" s="70">
        <v>5000000</v>
      </c>
      <c r="I314" s="63">
        <f t="shared" si="53"/>
        <v>5000000</v>
      </c>
      <c r="J314" s="18"/>
      <c r="K314" s="5"/>
      <c r="L314" s="5"/>
      <c r="M314" s="5"/>
      <c r="N314" s="63">
        <f t="shared" si="54"/>
        <v>5000000</v>
      </c>
    </row>
    <row r="315" spans="1:14" x14ac:dyDescent="0.2">
      <c r="A315" s="86"/>
      <c r="B315" s="33" t="s">
        <v>289</v>
      </c>
      <c r="C315" s="33"/>
      <c r="D315" s="10">
        <v>4</v>
      </c>
      <c r="E315" s="9" t="s">
        <v>118</v>
      </c>
      <c r="F315" s="10">
        <v>1</v>
      </c>
      <c r="G315" s="9" t="s">
        <v>126</v>
      </c>
      <c r="H315" s="70">
        <v>3000000</v>
      </c>
      <c r="I315" s="63">
        <f t="shared" si="53"/>
        <v>12000000</v>
      </c>
      <c r="J315" s="18"/>
      <c r="K315" s="5"/>
      <c r="L315" s="5"/>
      <c r="M315" s="5"/>
      <c r="N315" s="63">
        <f t="shared" si="54"/>
        <v>12000000</v>
      </c>
    </row>
    <row r="316" spans="1:14" x14ac:dyDescent="0.2">
      <c r="A316" s="86"/>
      <c r="B316" s="33" t="s">
        <v>42</v>
      </c>
      <c r="C316" s="33"/>
      <c r="D316" s="10">
        <v>10</v>
      </c>
      <c r="E316" s="9" t="s">
        <v>118</v>
      </c>
      <c r="F316" s="10">
        <v>1</v>
      </c>
      <c r="G316" s="9" t="s">
        <v>6</v>
      </c>
      <c r="H316" s="70">
        <v>350000</v>
      </c>
      <c r="I316" s="63">
        <f t="shared" si="53"/>
        <v>3500000</v>
      </c>
      <c r="J316" s="18"/>
      <c r="K316" s="5"/>
      <c r="L316" s="5">
        <v>0</v>
      </c>
      <c r="M316" s="5"/>
      <c r="N316" s="63">
        <f t="shared" si="54"/>
        <v>3500000</v>
      </c>
    </row>
    <row r="317" spans="1:14" x14ac:dyDescent="0.2">
      <c r="A317" s="86"/>
      <c r="B317" s="33" t="s">
        <v>127</v>
      </c>
      <c r="C317" s="33"/>
      <c r="D317" s="10">
        <v>18</v>
      </c>
      <c r="E317" s="9" t="s">
        <v>118</v>
      </c>
      <c r="F317" s="10">
        <v>1</v>
      </c>
      <c r="G317" s="9" t="s">
        <v>6</v>
      </c>
      <c r="H317" s="70">
        <v>75000</v>
      </c>
      <c r="I317" s="63">
        <f t="shared" si="53"/>
        <v>1350000</v>
      </c>
      <c r="J317" s="18"/>
      <c r="K317" s="5"/>
      <c r="L317" s="5">
        <v>0</v>
      </c>
      <c r="M317" s="5"/>
      <c r="N317" s="63">
        <f t="shared" si="54"/>
        <v>1350000</v>
      </c>
    </row>
    <row r="318" spans="1:14" x14ac:dyDescent="0.2">
      <c r="A318" s="86" t="s">
        <v>446</v>
      </c>
      <c r="B318" s="38" t="s">
        <v>208</v>
      </c>
      <c r="C318" s="33"/>
      <c r="D318" s="10">
        <v>1</v>
      </c>
      <c r="E318" s="9" t="s">
        <v>10</v>
      </c>
      <c r="F318" s="10">
        <v>1</v>
      </c>
      <c r="G318" s="9" t="s">
        <v>23</v>
      </c>
      <c r="H318" s="70">
        <v>5000000</v>
      </c>
      <c r="I318" s="63">
        <f t="shared" si="53"/>
        <v>5000000</v>
      </c>
      <c r="J318" s="18"/>
      <c r="K318" s="5"/>
      <c r="L318" s="5"/>
      <c r="M318" s="5"/>
      <c r="N318" s="63">
        <f t="shared" si="54"/>
        <v>5000000</v>
      </c>
    </row>
    <row r="319" spans="1:14" ht="16" customHeight="1" x14ac:dyDescent="0.2">
      <c r="A319" s="16"/>
      <c r="B319" s="95" t="s">
        <v>101</v>
      </c>
      <c r="C319" s="25"/>
      <c r="D319" s="26"/>
      <c r="E319" s="27"/>
      <c r="F319" s="26"/>
      <c r="G319" s="27"/>
      <c r="H319" s="66"/>
      <c r="I319" s="61">
        <f>SUM(I299:I318)</f>
        <v>77350000</v>
      </c>
      <c r="J319" s="28"/>
      <c r="K319" s="28">
        <f>SUM(K297:K318)</f>
        <v>0</v>
      </c>
      <c r="L319" s="28">
        <f>SUM(L297:L318)</f>
        <v>0</v>
      </c>
      <c r="M319" s="28"/>
      <c r="N319" s="61">
        <f>SUM(N299:N318)</f>
        <v>77350000</v>
      </c>
    </row>
    <row r="320" spans="1:14" ht="16" customHeight="1" x14ac:dyDescent="0.2">
      <c r="A320" s="17">
        <v>12</v>
      </c>
      <c r="B320" s="38" t="s">
        <v>479</v>
      </c>
      <c r="C320" s="38" t="s">
        <v>480</v>
      </c>
      <c r="D320" s="10"/>
      <c r="E320" s="9"/>
      <c r="F320" s="10"/>
      <c r="G320" s="9"/>
      <c r="H320" s="70"/>
      <c r="I320" s="63">
        <f>D320*F320*H320</f>
        <v>0</v>
      </c>
      <c r="J320" s="18"/>
      <c r="K320" s="5"/>
      <c r="L320" s="5"/>
      <c r="M320" s="5"/>
      <c r="N320" s="63"/>
    </row>
    <row r="321" spans="1:14" ht="16" customHeight="1" x14ac:dyDescent="0.2">
      <c r="A321" s="86" t="s">
        <v>447</v>
      </c>
      <c r="B321" s="33" t="s">
        <v>210</v>
      </c>
      <c r="C321" s="33"/>
      <c r="D321" s="10">
        <v>3</v>
      </c>
      <c r="E321" s="9" t="s">
        <v>21</v>
      </c>
      <c r="F321" s="10">
        <v>1</v>
      </c>
      <c r="G321" s="9" t="s">
        <v>21</v>
      </c>
      <c r="H321" s="70">
        <v>5000000</v>
      </c>
      <c r="I321" s="63">
        <f t="shared" ref="I321:I334" si="55">SUM(H321*F321*D321)</f>
        <v>15000000</v>
      </c>
      <c r="J321" s="18"/>
      <c r="K321" s="5"/>
      <c r="L321" s="5"/>
      <c r="M321" s="5"/>
      <c r="N321" s="63">
        <f>+I321</f>
        <v>15000000</v>
      </c>
    </row>
    <row r="322" spans="1:14" x14ac:dyDescent="0.2">
      <c r="A322" s="86" t="s">
        <v>448</v>
      </c>
      <c r="B322" s="33" t="s">
        <v>79</v>
      </c>
      <c r="C322" s="33"/>
      <c r="D322" s="10">
        <v>60</v>
      </c>
      <c r="E322" s="9" t="s">
        <v>18</v>
      </c>
      <c r="F322" s="10">
        <v>4</v>
      </c>
      <c r="G322" s="9" t="s">
        <v>6</v>
      </c>
      <c r="H322" s="70">
        <v>500000</v>
      </c>
      <c r="I322" s="63">
        <f t="shared" si="55"/>
        <v>120000000</v>
      </c>
      <c r="J322" s="18"/>
      <c r="K322" s="5"/>
      <c r="L322" s="5">
        <f>+I322</f>
        <v>120000000</v>
      </c>
      <c r="M322" s="5"/>
      <c r="N322" s="63"/>
    </row>
    <row r="323" spans="1:14" x14ac:dyDescent="0.2">
      <c r="A323" s="86" t="s">
        <v>449</v>
      </c>
      <c r="B323" s="33" t="s">
        <v>80</v>
      </c>
      <c r="C323" s="33"/>
      <c r="D323" s="10">
        <v>135</v>
      </c>
      <c r="E323" s="9" t="s">
        <v>44</v>
      </c>
      <c r="F323" s="10">
        <v>1</v>
      </c>
      <c r="G323" s="9" t="s">
        <v>6</v>
      </c>
      <c r="H323" s="70">
        <v>15000</v>
      </c>
      <c r="I323" s="63">
        <f t="shared" si="55"/>
        <v>2025000</v>
      </c>
      <c r="J323" s="18"/>
      <c r="K323" s="5"/>
      <c r="L323" s="5">
        <f>+I323</f>
        <v>2025000</v>
      </c>
      <c r="M323" s="5"/>
      <c r="N323" s="63"/>
    </row>
    <row r="324" spans="1:14" x14ac:dyDescent="0.2">
      <c r="A324" s="86" t="s">
        <v>450</v>
      </c>
      <c r="B324" s="33" t="s">
        <v>81</v>
      </c>
      <c r="C324" s="33"/>
      <c r="D324" s="10">
        <v>31</v>
      </c>
      <c r="E324" s="9" t="s">
        <v>18</v>
      </c>
      <c r="F324" s="10">
        <v>4</v>
      </c>
      <c r="G324" s="9" t="s">
        <v>6</v>
      </c>
      <c r="H324" s="70">
        <v>40000</v>
      </c>
      <c r="I324" s="63">
        <f t="shared" si="55"/>
        <v>4960000</v>
      </c>
      <c r="J324" s="18"/>
      <c r="K324" s="5"/>
      <c r="L324" s="5">
        <f>+I324</f>
        <v>4960000</v>
      </c>
      <c r="M324" s="5"/>
      <c r="N324" s="63"/>
    </row>
    <row r="325" spans="1:14" x14ac:dyDescent="0.2">
      <c r="A325" s="86" t="s">
        <v>451</v>
      </c>
      <c r="B325" s="33" t="s">
        <v>82</v>
      </c>
      <c r="C325" s="33"/>
      <c r="D325" s="10">
        <v>100</v>
      </c>
      <c r="E325" s="9" t="s">
        <v>18</v>
      </c>
      <c r="F325" s="10">
        <v>4</v>
      </c>
      <c r="G325" s="9" t="s">
        <v>6</v>
      </c>
      <c r="H325" s="70">
        <v>15000</v>
      </c>
      <c r="I325" s="63">
        <f t="shared" si="55"/>
        <v>6000000</v>
      </c>
      <c r="J325" s="18"/>
      <c r="K325" s="5"/>
      <c r="L325" s="5">
        <f>+I325</f>
        <v>6000000</v>
      </c>
      <c r="M325" s="5"/>
      <c r="N325" s="63"/>
    </row>
    <row r="326" spans="1:14" x14ac:dyDescent="0.2">
      <c r="A326" s="86" t="s">
        <v>452</v>
      </c>
      <c r="B326" s="33" t="s">
        <v>228</v>
      </c>
      <c r="C326" s="33"/>
      <c r="D326" s="10">
        <v>1</v>
      </c>
      <c r="E326" s="9" t="s">
        <v>18</v>
      </c>
      <c r="F326" s="10">
        <v>1</v>
      </c>
      <c r="G326" s="9" t="s">
        <v>24</v>
      </c>
      <c r="H326" s="70">
        <v>2000000</v>
      </c>
      <c r="I326" s="63">
        <f t="shared" si="55"/>
        <v>2000000</v>
      </c>
      <c r="J326" s="18"/>
      <c r="K326" s="5"/>
      <c r="L326" s="5">
        <v>0</v>
      </c>
      <c r="M326" s="5"/>
      <c r="N326" s="63">
        <f>+I326</f>
        <v>2000000</v>
      </c>
    </row>
    <row r="327" spans="1:14" x14ac:dyDescent="0.2">
      <c r="A327" s="86" t="s">
        <v>453</v>
      </c>
      <c r="B327" s="33" t="s">
        <v>83</v>
      </c>
      <c r="C327" s="33"/>
      <c r="D327" s="10">
        <v>50</v>
      </c>
      <c r="E327" s="9" t="s">
        <v>75</v>
      </c>
      <c r="F327" s="10">
        <v>1</v>
      </c>
      <c r="G327" s="9" t="s">
        <v>24</v>
      </c>
      <c r="H327" s="70">
        <v>150000</v>
      </c>
      <c r="I327" s="63">
        <f t="shared" si="55"/>
        <v>7500000</v>
      </c>
      <c r="J327" s="18"/>
      <c r="K327" s="5"/>
      <c r="L327" s="5"/>
      <c r="M327" s="5"/>
      <c r="N327" s="63">
        <f>+I327</f>
        <v>7500000</v>
      </c>
    </row>
    <row r="328" spans="1:14" x14ac:dyDescent="0.2">
      <c r="A328" s="86" t="s">
        <v>454</v>
      </c>
      <c r="B328" s="33" t="s">
        <v>84</v>
      </c>
      <c r="C328" s="33"/>
      <c r="D328" s="10">
        <v>1</v>
      </c>
      <c r="E328" s="9" t="s">
        <v>21</v>
      </c>
      <c r="F328" s="10">
        <v>1</v>
      </c>
      <c r="G328" s="9" t="s">
        <v>24</v>
      </c>
      <c r="H328" s="70">
        <v>1500000</v>
      </c>
      <c r="I328" s="63">
        <f t="shared" si="55"/>
        <v>1500000</v>
      </c>
      <c r="J328" s="18"/>
      <c r="K328" s="5"/>
      <c r="L328" s="5"/>
      <c r="M328" s="5"/>
      <c r="N328" s="63">
        <f>+I328</f>
        <v>1500000</v>
      </c>
    </row>
    <row r="329" spans="1:14" x14ac:dyDescent="0.2">
      <c r="A329" s="86" t="s">
        <v>455</v>
      </c>
      <c r="B329" s="33" t="s">
        <v>123</v>
      </c>
      <c r="C329" s="33"/>
      <c r="D329" s="10">
        <v>1</v>
      </c>
      <c r="E329" s="9" t="s">
        <v>21</v>
      </c>
      <c r="F329" s="10">
        <v>1</v>
      </c>
      <c r="G329" s="9" t="s">
        <v>24</v>
      </c>
      <c r="H329" s="70">
        <v>1000000</v>
      </c>
      <c r="I329" s="63">
        <f t="shared" si="55"/>
        <v>1000000</v>
      </c>
      <c r="J329" s="18"/>
      <c r="K329" s="5"/>
      <c r="L329" s="5"/>
      <c r="M329" s="5"/>
      <c r="N329" s="63">
        <f>+I329</f>
        <v>1000000</v>
      </c>
    </row>
    <row r="330" spans="1:14" x14ac:dyDescent="0.2">
      <c r="A330" s="86" t="s">
        <v>456</v>
      </c>
      <c r="B330" s="33" t="s">
        <v>292</v>
      </c>
      <c r="C330" s="33"/>
      <c r="D330" s="10">
        <v>1</v>
      </c>
      <c r="E330" s="9" t="s">
        <v>21</v>
      </c>
      <c r="F330" s="10">
        <v>1</v>
      </c>
      <c r="G330" s="9" t="s">
        <v>24</v>
      </c>
      <c r="H330" s="70">
        <v>1500000</v>
      </c>
      <c r="I330" s="63">
        <f t="shared" si="55"/>
        <v>1500000</v>
      </c>
      <c r="J330" s="18"/>
      <c r="K330" s="5"/>
      <c r="L330" s="5"/>
      <c r="M330" s="5"/>
      <c r="N330" s="63">
        <f>+I330</f>
        <v>1500000</v>
      </c>
    </row>
    <row r="331" spans="1:14" x14ac:dyDescent="0.2">
      <c r="A331" s="86" t="s">
        <v>457</v>
      </c>
      <c r="B331" s="33" t="s">
        <v>229</v>
      </c>
      <c r="C331" s="33"/>
      <c r="D331" s="10">
        <v>1</v>
      </c>
      <c r="E331" s="9" t="s">
        <v>49</v>
      </c>
      <c r="F331" s="10">
        <v>4</v>
      </c>
      <c r="G331" s="9" t="s">
        <v>24</v>
      </c>
      <c r="H331" s="70">
        <v>900000</v>
      </c>
      <c r="I331" s="63">
        <f t="shared" si="55"/>
        <v>3600000</v>
      </c>
      <c r="J331" s="18"/>
      <c r="K331" s="5"/>
      <c r="L331" s="5">
        <f>+I331</f>
        <v>3600000</v>
      </c>
      <c r="M331" s="5"/>
      <c r="N331" s="63"/>
    </row>
    <row r="332" spans="1:14" ht="17" customHeight="1" x14ac:dyDescent="0.2">
      <c r="A332" s="86" t="s">
        <v>458</v>
      </c>
      <c r="B332" s="33" t="s">
        <v>121</v>
      </c>
      <c r="C332" s="33"/>
      <c r="D332" s="10">
        <v>1</v>
      </c>
      <c r="E332" s="9" t="s">
        <v>21</v>
      </c>
      <c r="F332" s="10">
        <v>1</v>
      </c>
      <c r="G332" s="9" t="s">
        <v>24</v>
      </c>
      <c r="H332" s="70">
        <v>5000000</v>
      </c>
      <c r="I332" s="63">
        <f t="shared" si="55"/>
        <v>5000000</v>
      </c>
      <c r="J332" s="18"/>
      <c r="K332" s="5"/>
      <c r="L332" s="5">
        <f>+I332</f>
        <v>5000000</v>
      </c>
      <c r="M332" s="5"/>
      <c r="N332" s="63"/>
    </row>
    <row r="333" spans="1:14" x14ac:dyDescent="0.2">
      <c r="A333" s="86" t="s">
        <v>459</v>
      </c>
      <c r="B333" s="33" t="s">
        <v>122</v>
      </c>
      <c r="C333" s="33"/>
      <c r="D333" s="10">
        <v>1</v>
      </c>
      <c r="E333" s="9" t="s">
        <v>21</v>
      </c>
      <c r="F333" s="10">
        <v>1</v>
      </c>
      <c r="G333" s="9" t="s">
        <v>24</v>
      </c>
      <c r="H333" s="70">
        <v>10000000</v>
      </c>
      <c r="I333" s="63">
        <f t="shared" si="55"/>
        <v>10000000</v>
      </c>
      <c r="J333" s="18"/>
      <c r="K333" s="5"/>
      <c r="L333" s="5"/>
      <c r="M333" s="5"/>
      <c r="N333" s="63">
        <f>+I333</f>
        <v>10000000</v>
      </c>
    </row>
    <row r="334" spans="1:14" x14ac:dyDescent="0.2">
      <c r="A334" s="86" t="s">
        <v>460</v>
      </c>
      <c r="B334" s="33" t="s">
        <v>124</v>
      </c>
      <c r="C334" s="33"/>
      <c r="D334" s="10">
        <v>1</v>
      </c>
      <c r="E334" s="9" t="s">
        <v>21</v>
      </c>
      <c r="F334" s="10">
        <v>1</v>
      </c>
      <c r="G334" s="9" t="s">
        <v>24</v>
      </c>
      <c r="H334" s="70">
        <v>5000000</v>
      </c>
      <c r="I334" s="63">
        <f t="shared" si="55"/>
        <v>5000000</v>
      </c>
      <c r="J334" s="18"/>
      <c r="K334" s="5"/>
      <c r="L334" s="5"/>
      <c r="M334" s="5"/>
      <c r="N334" s="63">
        <f>+I334</f>
        <v>5000000</v>
      </c>
    </row>
    <row r="335" spans="1:14" ht="16" customHeight="1" x14ac:dyDescent="0.2">
      <c r="A335" s="16"/>
      <c r="B335" s="95" t="s">
        <v>101</v>
      </c>
      <c r="C335" s="25"/>
      <c r="D335" s="26"/>
      <c r="E335" s="27"/>
      <c r="F335" s="26"/>
      <c r="G335" s="27"/>
      <c r="H335" s="66"/>
      <c r="I335" s="61">
        <f>SUM(I320:I334)</f>
        <v>185085000</v>
      </c>
      <c r="J335" s="61">
        <f t="shared" ref="J335:N335" si="56">SUM(J320:J334)</f>
        <v>0</v>
      </c>
      <c r="K335" s="61">
        <f t="shared" si="56"/>
        <v>0</v>
      </c>
      <c r="L335" s="61">
        <f t="shared" si="56"/>
        <v>141585000</v>
      </c>
      <c r="M335" s="61">
        <f t="shared" si="56"/>
        <v>0</v>
      </c>
      <c r="N335" s="61">
        <f t="shared" si="56"/>
        <v>43500000</v>
      </c>
    </row>
    <row r="336" spans="1:14" x14ac:dyDescent="0.2">
      <c r="A336" s="17">
        <v>6</v>
      </c>
      <c r="B336" s="38" t="s">
        <v>38</v>
      </c>
      <c r="C336" s="38"/>
      <c r="D336" s="10"/>
      <c r="E336" s="9"/>
      <c r="F336" s="10"/>
      <c r="G336" s="9"/>
      <c r="H336" s="70"/>
      <c r="I336" s="70"/>
      <c r="J336" s="18"/>
      <c r="K336" s="5"/>
      <c r="L336" s="5"/>
      <c r="M336" s="5"/>
      <c r="N336" s="63"/>
    </row>
    <row r="337" spans="1:16" ht="16" customHeight="1" x14ac:dyDescent="0.2">
      <c r="A337" s="10" t="s">
        <v>161</v>
      </c>
      <c r="B337" s="33" t="s">
        <v>19</v>
      </c>
      <c r="C337" s="33"/>
      <c r="D337" s="10">
        <v>70</v>
      </c>
      <c r="E337" s="9" t="s">
        <v>7</v>
      </c>
      <c r="F337" s="10">
        <v>1</v>
      </c>
      <c r="G337" s="9" t="s">
        <v>36</v>
      </c>
      <c r="H337" s="70">
        <v>1000000</v>
      </c>
      <c r="I337" s="63">
        <f>D337*F337*H337</f>
        <v>70000000</v>
      </c>
      <c r="J337" s="18"/>
      <c r="K337" s="5"/>
      <c r="L337" s="5"/>
      <c r="M337" s="5"/>
      <c r="N337" s="63">
        <f>+I337</f>
        <v>70000000</v>
      </c>
    </row>
    <row r="338" spans="1:16" x14ac:dyDescent="0.2">
      <c r="A338" s="10" t="s">
        <v>162</v>
      </c>
      <c r="B338" s="33" t="s">
        <v>20</v>
      </c>
      <c r="C338" s="33"/>
      <c r="D338" s="10">
        <v>1</v>
      </c>
      <c r="E338" s="9" t="s">
        <v>21</v>
      </c>
      <c r="F338" s="10">
        <v>1</v>
      </c>
      <c r="G338" s="9" t="s">
        <v>22</v>
      </c>
      <c r="H338" s="70">
        <v>35000000</v>
      </c>
      <c r="I338" s="63">
        <f>D338*F338*H338</f>
        <v>35000000</v>
      </c>
      <c r="J338" s="18"/>
      <c r="K338" s="5"/>
      <c r="L338" s="5"/>
      <c r="M338" s="5"/>
      <c r="N338" s="63">
        <f>+I338</f>
        <v>35000000</v>
      </c>
    </row>
    <row r="339" spans="1:16" ht="16" customHeight="1" x14ac:dyDescent="0.2">
      <c r="A339" s="16"/>
      <c r="B339" s="95" t="s">
        <v>39</v>
      </c>
      <c r="C339" s="25"/>
      <c r="D339" s="26"/>
      <c r="E339" s="27"/>
      <c r="F339" s="26"/>
      <c r="G339" s="27"/>
      <c r="H339" s="66"/>
      <c r="I339" s="61">
        <f>SUM(I337:I338)</f>
        <v>105000000</v>
      </c>
      <c r="J339" s="28"/>
      <c r="K339" s="28">
        <f>SUM(K337:K338)</f>
        <v>0</v>
      </c>
      <c r="L339" s="28">
        <f>SUM(L337:L338)</f>
        <v>0</v>
      </c>
      <c r="M339" s="28"/>
      <c r="N339" s="61">
        <f>SUM(N337:N338)</f>
        <v>105000000</v>
      </c>
    </row>
    <row r="340" spans="1:16" s="11" customFormat="1" x14ac:dyDescent="0.2">
      <c r="A340" s="17">
        <v>7</v>
      </c>
      <c r="B340" s="38" t="s">
        <v>37</v>
      </c>
      <c r="C340" s="38"/>
      <c r="D340" s="29"/>
      <c r="E340" s="30"/>
      <c r="F340" s="29"/>
      <c r="G340" s="30"/>
      <c r="H340" s="73"/>
      <c r="I340" s="73"/>
      <c r="J340" s="34"/>
      <c r="K340" s="31"/>
      <c r="L340" s="31"/>
      <c r="M340" s="31"/>
      <c r="N340" s="65"/>
      <c r="P340" s="79"/>
    </row>
    <row r="341" spans="1:16" ht="16" customHeight="1" x14ac:dyDescent="0.2">
      <c r="A341" s="10" t="s">
        <v>130</v>
      </c>
      <c r="B341" s="20" t="s">
        <v>102</v>
      </c>
      <c r="C341" s="20"/>
      <c r="D341" s="10">
        <v>750</v>
      </c>
      <c r="E341" s="9" t="s">
        <v>44</v>
      </c>
      <c r="F341" s="10">
        <v>1</v>
      </c>
      <c r="G341" s="9" t="s">
        <v>21</v>
      </c>
      <c r="H341" s="70">
        <v>70000</v>
      </c>
      <c r="I341" s="63">
        <f t="shared" ref="I341:I356" si="57">D341*F341*H341</f>
        <v>52500000</v>
      </c>
      <c r="J341" s="18"/>
      <c r="K341" s="5"/>
      <c r="L341" s="5"/>
      <c r="M341" s="5"/>
      <c r="N341" s="63">
        <f t="shared" ref="N341:N356" si="58">+I341</f>
        <v>52500000</v>
      </c>
    </row>
    <row r="342" spans="1:16" x14ac:dyDescent="0.2">
      <c r="A342" s="10" t="s">
        <v>131</v>
      </c>
      <c r="B342" s="24" t="s">
        <v>103</v>
      </c>
      <c r="C342" s="24"/>
      <c r="D342" s="21">
        <v>1500</v>
      </c>
      <c r="E342" s="22" t="s">
        <v>44</v>
      </c>
      <c r="F342" s="21">
        <v>1</v>
      </c>
      <c r="G342" s="9" t="s">
        <v>21</v>
      </c>
      <c r="H342" s="68">
        <v>10000</v>
      </c>
      <c r="I342" s="63">
        <f t="shared" si="57"/>
        <v>15000000</v>
      </c>
      <c r="J342" s="18"/>
      <c r="K342" s="5"/>
      <c r="L342" s="5"/>
      <c r="M342" s="5"/>
      <c r="N342" s="63">
        <f t="shared" si="58"/>
        <v>15000000</v>
      </c>
    </row>
    <row r="343" spans="1:16" x14ac:dyDescent="0.2">
      <c r="A343" s="10" t="s">
        <v>128</v>
      </c>
      <c r="B343" s="20" t="s">
        <v>222</v>
      </c>
      <c r="C343" s="20"/>
      <c r="D343" s="10">
        <v>1500</v>
      </c>
      <c r="E343" s="9" t="s">
        <v>18</v>
      </c>
      <c r="F343" s="10">
        <v>1</v>
      </c>
      <c r="G343" s="9" t="s">
        <v>21</v>
      </c>
      <c r="H343" s="70">
        <v>5000</v>
      </c>
      <c r="I343" s="63">
        <f t="shared" si="57"/>
        <v>7500000</v>
      </c>
      <c r="J343" s="18"/>
      <c r="K343" s="5"/>
      <c r="L343" s="5"/>
      <c r="M343" s="5"/>
      <c r="N343" s="63">
        <f t="shared" si="58"/>
        <v>7500000</v>
      </c>
    </row>
    <row r="344" spans="1:16" x14ac:dyDescent="0.2">
      <c r="A344" s="10" t="s">
        <v>132</v>
      </c>
      <c r="B344" s="33" t="s">
        <v>293</v>
      </c>
      <c r="C344" s="33"/>
      <c r="D344" s="39">
        <v>3</v>
      </c>
      <c r="E344" s="9" t="s">
        <v>18</v>
      </c>
      <c r="F344" s="10">
        <v>1</v>
      </c>
      <c r="G344" s="9" t="s">
        <v>21</v>
      </c>
      <c r="H344" s="70">
        <v>750000</v>
      </c>
      <c r="I344" s="63">
        <f t="shared" si="57"/>
        <v>2250000</v>
      </c>
      <c r="J344" s="18"/>
      <c r="K344" s="5"/>
      <c r="L344" s="5"/>
      <c r="M344" s="5"/>
      <c r="N344" s="63">
        <f t="shared" si="58"/>
        <v>2250000</v>
      </c>
    </row>
    <row r="345" spans="1:16" x14ac:dyDescent="0.2">
      <c r="A345" s="10"/>
      <c r="B345" s="33" t="s">
        <v>221</v>
      </c>
      <c r="C345" s="33"/>
      <c r="D345" s="39">
        <v>5</v>
      </c>
      <c r="E345" s="9" t="s">
        <v>18</v>
      </c>
      <c r="F345" s="10">
        <v>1</v>
      </c>
      <c r="G345" s="9" t="s">
        <v>21</v>
      </c>
      <c r="H345" s="70">
        <v>500000</v>
      </c>
      <c r="I345" s="63">
        <f t="shared" si="57"/>
        <v>2500000</v>
      </c>
      <c r="J345" s="18"/>
      <c r="K345" s="5"/>
      <c r="L345" s="5"/>
      <c r="M345" s="5"/>
      <c r="N345" s="63">
        <f t="shared" si="58"/>
        <v>2500000</v>
      </c>
    </row>
    <row r="346" spans="1:16" x14ac:dyDescent="0.2">
      <c r="A346" s="10" t="s">
        <v>133</v>
      </c>
      <c r="B346" s="33" t="s">
        <v>236</v>
      </c>
      <c r="C346" s="33"/>
      <c r="D346" s="39">
        <v>30</v>
      </c>
      <c r="E346" s="9" t="s">
        <v>44</v>
      </c>
      <c r="F346" s="10">
        <v>1</v>
      </c>
      <c r="G346" s="9" t="s">
        <v>21</v>
      </c>
      <c r="H346" s="70">
        <v>100000</v>
      </c>
      <c r="I346" s="63">
        <f t="shared" si="57"/>
        <v>3000000</v>
      </c>
      <c r="J346" s="18"/>
      <c r="K346" s="5"/>
      <c r="L346" s="5"/>
      <c r="M346" s="5"/>
      <c r="N346" s="63">
        <f t="shared" si="58"/>
        <v>3000000</v>
      </c>
    </row>
    <row r="347" spans="1:16" x14ac:dyDescent="0.2">
      <c r="A347" s="10" t="s">
        <v>134</v>
      </c>
      <c r="B347" s="33" t="s">
        <v>230</v>
      </c>
      <c r="C347" s="33"/>
      <c r="D347" s="39">
        <v>200</v>
      </c>
      <c r="E347" s="9" t="s">
        <v>44</v>
      </c>
      <c r="F347" s="10">
        <v>1</v>
      </c>
      <c r="G347" s="9" t="s">
        <v>21</v>
      </c>
      <c r="H347" s="70">
        <v>70000</v>
      </c>
      <c r="I347" s="63">
        <f t="shared" si="57"/>
        <v>14000000</v>
      </c>
      <c r="J347" s="18"/>
      <c r="K347" s="5"/>
      <c r="L347" s="5"/>
      <c r="M347" s="5"/>
      <c r="N347" s="63">
        <f t="shared" si="58"/>
        <v>14000000</v>
      </c>
    </row>
    <row r="348" spans="1:16" x14ac:dyDescent="0.2">
      <c r="A348" s="10" t="s">
        <v>135</v>
      </c>
      <c r="B348" s="33" t="s">
        <v>231</v>
      </c>
      <c r="C348" s="33"/>
      <c r="D348" s="39">
        <v>1</v>
      </c>
      <c r="E348" s="9" t="s">
        <v>18</v>
      </c>
      <c r="F348" s="10">
        <v>3</v>
      </c>
      <c r="G348" s="9" t="s">
        <v>6</v>
      </c>
      <c r="H348" s="70">
        <v>500000</v>
      </c>
      <c r="I348" s="63">
        <f t="shared" si="57"/>
        <v>1500000</v>
      </c>
      <c r="J348" s="18"/>
      <c r="K348" s="5"/>
      <c r="L348" s="5"/>
      <c r="M348" s="5"/>
      <c r="N348" s="63">
        <f t="shared" si="58"/>
        <v>1500000</v>
      </c>
    </row>
    <row r="349" spans="1:16" x14ac:dyDescent="0.2">
      <c r="A349" s="10" t="s">
        <v>136</v>
      </c>
      <c r="B349" s="33" t="s">
        <v>104</v>
      </c>
      <c r="C349" s="33"/>
      <c r="D349" s="39">
        <v>5</v>
      </c>
      <c r="E349" s="9" t="s">
        <v>105</v>
      </c>
      <c r="F349" s="10">
        <v>1</v>
      </c>
      <c r="G349" s="9" t="s">
        <v>105</v>
      </c>
      <c r="H349" s="70">
        <v>15000</v>
      </c>
      <c r="I349" s="63">
        <f t="shared" si="57"/>
        <v>75000</v>
      </c>
      <c r="J349" s="18"/>
      <c r="K349" s="5"/>
      <c r="L349" s="5"/>
      <c r="M349" s="5"/>
      <c r="N349" s="63">
        <f t="shared" si="58"/>
        <v>75000</v>
      </c>
    </row>
    <row r="350" spans="1:16" x14ac:dyDescent="0.2">
      <c r="A350" s="10" t="s">
        <v>137</v>
      </c>
      <c r="B350" s="33" t="s">
        <v>106</v>
      </c>
      <c r="C350" s="33"/>
      <c r="D350" s="39">
        <v>2</v>
      </c>
      <c r="E350" s="9" t="s">
        <v>525</v>
      </c>
      <c r="F350" s="10">
        <v>1</v>
      </c>
      <c r="G350" s="9" t="s">
        <v>24</v>
      </c>
      <c r="H350" s="70">
        <v>15000</v>
      </c>
      <c r="I350" s="63">
        <f t="shared" si="57"/>
        <v>30000</v>
      </c>
      <c r="J350" s="18"/>
      <c r="K350" s="5"/>
      <c r="L350" s="5"/>
      <c r="M350" s="5"/>
      <c r="N350" s="63">
        <f t="shared" si="58"/>
        <v>30000</v>
      </c>
    </row>
    <row r="351" spans="1:16" x14ac:dyDescent="0.2">
      <c r="A351" s="10" t="s">
        <v>138</v>
      </c>
      <c r="B351" s="33" t="s">
        <v>107</v>
      </c>
      <c r="C351" s="33"/>
      <c r="D351" s="10">
        <v>20</v>
      </c>
      <c r="E351" s="9" t="s">
        <v>108</v>
      </c>
      <c r="F351" s="10">
        <v>1</v>
      </c>
      <c r="G351" s="9" t="s">
        <v>108</v>
      </c>
      <c r="H351" s="70">
        <v>15000</v>
      </c>
      <c r="I351" s="63">
        <f t="shared" si="57"/>
        <v>300000</v>
      </c>
      <c r="J351" s="18"/>
      <c r="K351" s="5"/>
      <c r="L351" s="5"/>
      <c r="M351" s="5"/>
      <c r="N351" s="63">
        <f t="shared" si="58"/>
        <v>300000</v>
      </c>
    </row>
    <row r="352" spans="1:16" x14ac:dyDescent="0.2">
      <c r="A352" s="10" t="s">
        <v>139</v>
      </c>
      <c r="B352" s="33" t="s">
        <v>109</v>
      </c>
      <c r="C352" s="33"/>
      <c r="D352" s="40">
        <v>12</v>
      </c>
      <c r="E352" s="9" t="s">
        <v>44</v>
      </c>
      <c r="F352" s="10">
        <v>1</v>
      </c>
      <c r="G352" s="9" t="s">
        <v>24</v>
      </c>
      <c r="H352" s="70">
        <v>10000</v>
      </c>
      <c r="I352" s="63">
        <f t="shared" si="57"/>
        <v>120000</v>
      </c>
      <c r="J352" s="18"/>
      <c r="K352" s="5"/>
      <c r="L352" s="5"/>
      <c r="M352" s="5"/>
      <c r="N352" s="63">
        <f t="shared" si="58"/>
        <v>120000</v>
      </c>
    </row>
    <row r="353" spans="1:16" x14ac:dyDescent="0.2">
      <c r="A353" s="10" t="s">
        <v>140</v>
      </c>
      <c r="B353" s="33" t="s">
        <v>110</v>
      </c>
      <c r="C353" s="33"/>
      <c r="D353" s="40">
        <v>2</v>
      </c>
      <c r="E353" s="9" t="s">
        <v>44</v>
      </c>
      <c r="F353" s="10">
        <v>1</v>
      </c>
      <c r="G353" s="9" t="s">
        <v>24</v>
      </c>
      <c r="H353" s="70">
        <v>45000</v>
      </c>
      <c r="I353" s="63">
        <f t="shared" si="57"/>
        <v>90000</v>
      </c>
      <c r="J353" s="18"/>
      <c r="K353" s="5"/>
      <c r="L353" s="5"/>
      <c r="M353" s="5"/>
      <c r="N353" s="63">
        <f t="shared" si="58"/>
        <v>90000</v>
      </c>
    </row>
    <row r="354" spans="1:16" x14ac:dyDescent="0.2">
      <c r="A354" s="10" t="s">
        <v>141</v>
      </c>
      <c r="B354" s="33" t="s">
        <v>111</v>
      </c>
      <c r="C354" s="33"/>
      <c r="D354" s="40">
        <v>2</v>
      </c>
      <c r="E354" s="9" t="s">
        <v>44</v>
      </c>
      <c r="F354" s="10">
        <v>1</v>
      </c>
      <c r="G354" s="9" t="s">
        <v>24</v>
      </c>
      <c r="H354" s="70">
        <v>300000</v>
      </c>
      <c r="I354" s="63">
        <f t="shared" si="57"/>
        <v>600000</v>
      </c>
      <c r="J354" s="18"/>
      <c r="K354" s="5"/>
      <c r="L354" s="5"/>
      <c r="M354" s="5"/>
      <c r="N354" s="63">
        <f t="shared" si="58"/>
        <v>600000</v>
      </c>
    </row>
    <row r="355" spans="1:16" x14ac:dyDescent="0.2">
      <c r="A355" s="10" t="s">
        <v>142</v>
      </c>
      <c r="B355" s="33" t="s">
        <v>212</v>
      </c>
      <c r="C355" s="33"/>
      <c r="D355" s="40">
        <v>5</v>
      </c>
      <c r="E355" s="9" t="s">
        <v>211</v>
      </c>
      <c r="F355" s="10">
        <v>7</v>
      </c>
      <c r="G355" s="9" t="s">
        <v>6</v>
      </c>
      <c r="H355" s="70">
        <v>130000</v>
      </c>
      <c r="I355" s="63">
        <f t="shared" si="57"/>
        <v>4550000</v>
      </c>
      <c r="J355" s="18"/>
      <c r="K355" s="5"/>
      <c r="L355" s="5"/>
      <c r="M355" s="5"/>
      <c r="N355" s="63">
        <f t="shared" si="58"/>
        <v>4550000</v>
      </c>
    </row>
    <row r="356" spans="1:16" x14ac:dyDescent="0.2">
      <c r="A356" s="10" t="s">
        <v>144</v>
      </c>
      <c r="B356" s="33" t="s">
        <v>112</v>
      </c>
      <c r="C356" s="33"/>
      <c r="D356" s="10">
        <v>10</v>
      </c>
      <c r="E356" s="9" t="s">
        <v>18</v>
      </c>
      <c r="F356" s="10">
        <v>10</v>
      </c>
      <c r="G356" s="9" t="s">
        <v>6</v>
      </c>
      <c r="H356" s="70">
        <v>0</v>
      </c>
      <c r="I356" s="63">
        <f t="shared" si="57"/>
        <v>0</v>
      </c>
      <c r="J356" s="18"/>
      <c r="K356" s="5"/>
      <c r="L356" s="5"/>
      <c r="M356" s="5"/>
      <c r="N356" s="63">
        <f t="shared" si="58"/>
        <v>0</v>
      </c>
    </row>
    <row r="357" spans="1:16" ht="16" customHeight="1" x14ac:dyDescent="0.2">
      <c r="A357" s="16"/>
      <c r="B357" s="95" t="s">
        <v>40</v>
      </c>
      <c r="C357" s="25"/>
      <c r="D357" s="26"/>
      <c r="E357" s="27"/>
      <c r="F357" s="26"/>
      <c r="G357" s="27"/>
      <c r="H357" s="66"/>
      <c r="I357" s="61">
        <f>SUM(I341:I356)</f>
        <v>104015000</v>
      </c>
      <c r="J357" s="28"/>
      <c r="K357" s="28">
        <f t="shared" ref="K357:L357" si="59">SUM(K341:K356)</f>
        <v>0</v>
      </c>
      <c r="L357" s="28">
        <f t="shared" si="59"/>
        <v>0</v>
      </c>
      <c r="M357" s="28"/>
      <c r="N357" s="61">
        <f>SUM(N341:N356)</f>
        <v>104015000</v>
      </c>
    </row>
    <row r="358" spans="1:16" s="11" customFormat="1" x14ac:dyDescent="0.2">
      <c r="A358" s="17">
        <v>8</v>
      </c>
      <c r="B358" s="38" t="s">
        <v>41</v>
      </c>
      <c r="C358" s="38"/>
      <c r="D358" s="29"/>
      <c r="E358" s="30"/>
      <c r="F358" s="29"/>
      <c r="G358" s="30"/>
      <c r="H358" s="73"/>
      <c r="I358" s="73"/>
      <c r="J358" s="34"/>
      <c r="K358" s="37"/>
      <c r="L358" s="37"/>
      <c r="M358" s="37"/>
      <c r="N358" s="64"/>
      <c r="P358" s="79"/>
    </row>
    <row r="359" spans="1:16" ht="16" customHeight="1" x14ac:dyDescent="0.2">
      <c r="A359" s="10" t="s">
        <v>143</v>
      </c>
      <c r="B359" s="33" t="s">
        <v>461</v>
      </c>
      <c r="C359" s="33"/>
      <c r="D359" s="40">
        <v>1</v>
      </c>
      <c r="E359" s="33" t="s">
        <v>21</v>
      </c>
      <c r="F359" s="40">
        <v>1</v>
      </c>
      <c r="G359" s="33" t="s">
        <v>22</v>
      </c>
      <c r="H359" s="70">
        <v>20000000</v>
      </c>
      <c r="I359" s="63">
        <f>(H359*F359*D359)</f>
        <v>20000000</v>
      </c>
      <c r="J359" s="18"/>
      <c r="K359" s="5"/>
      <c r="L359" s="5"/>
      <c r="M359" s="5"/>
      <c r="N359" s="63">
        <f t="shared" ref="N359:N401" si="60">+I359</f>
        <v>20000000</v>
      </c>
    </row>
    <row r="360" spans="1:16" x14ac:dyDescent="0.2">
      <c r="A360" s="10" t="s">
        <v>129</v>
      </c>
      <c r="B360" s="33" t="s">
        <v>223</v>
      </c>
      <c r="C360" s="33"/>
      <c r="D360" s="40">
        <v>1</v>
      </c>
      <c r="E360" s="33" t="s">
        <v>21</v>
      </c>
      <c r="F360" s="40">
        <v>1</v>
      </c>
      <c r="G360" s="33" t="s">
        <v>22</v>
      </c>
      <c r="H360" s="70">
        <v>40000000</v>
      </c>
      <c r="I360" s="63">
        <f>(H360*F360*D360)</f>
        <v>40000000</v>
      </c>
      <c r="J360" s="45"/>
      <c r="K360" s="5"/>
      <c r="L360" s="5"/>
      <c r="M360" s="5"/>
      <c r="N360" s="63">
        <f t="shared" si="60"/>
        <v>40000000</v>
      </c>
    </row>
    <row r="361" spans="1:16" x14ac:dyDescent="0.2">
      <c r="A361" s="56" t="s">
        <v>145</v>
      </c>
      <c r="B361" s="33" t="s">
        <v>184</v>
      </c>
      <c r="C361" s="33"/>
      <c r="D361" s="40">
        <v>15</v>
      </c>
      <c r="E361" s="33" t="s">
        <v>45</v>
      </c>
      <c r="F361" s="40">
        <v>1</v>
      </c>
      <c r="G361" s="33" t="s">
        <v>21</v>
      </c>
      <c r="H361" s="70">
        <v>40000</v>
      </c>
      <c r="I361" s="63">
        <f t="shared" ref="I361:I404" si="61">(H361*F361*D361)</f>
        <v>600000</v>
      </c>
      <c r="J361" s="3"/>
      <c r="K361" s="4"/>
      <c r="L361" s="4"/>
      <c r="M361" s="4"/>
      <c r="N361" s="63">
        <f t="shared" si="60"/>
        <v>600000</v>
      </c>
    </row>
    <row r="362" spans="1:16" s="48" customFormat="1" x14ac:dyDescent="0.2">
      <c r="A362" s="57" t="s">
        <v>146</v>
      </c>
      <c r="B362" s="33" t="s">
        <v>185</v>
      </c>
      <c r="C362" s="33"/>
      <c r="D362" s="40">
        <v>1</v>
      </c>
      <c r="E362" s="33" t="s">
        <v>45</v>
      </c>
      <c r="F362" s="40">
        <v>1</v>
      </c>
      <c r="G362" s="33" t="s">
        <v>21</v>
      </c>
      <c r="H362" s="72">
        <v>500000</v>
      </c>
      <c r="I362" s="63">
        <f t="shared" si="61"/>
        <v>500000</v>
      </c>
      <c r="J362" s="46"/>
      <c r="K362" s="47"/>
      <c r="L362" s="47"/>
      <c r="M362" s="47"/>
      <c r="N362" s="63">
        <f t="shared" si="60"/>
        <v>500000</v>
      </c>
      <c r="P362" s="81"/>
    </row>
    <row r="363" spans="1:16" x14ac:dyDescent="0.2">
      <c r="A363" s="56" t="s">
        <v>147</v>
      </c>
      <c r="B363" s="33" t="s">
        <v>232</v>
      </c>
      <c r="C363" s="33"/>
      <c r="D363" s="40">
        <v>2</v>
      </c>
      <c r="E363" s="33" t="s">
        <v>49</v>
      </c>
      <c r="F363" s="40">
        <v>1</v>
      </c>
      <c r="G363" s="33" t="s">
        <v>21</v>
      </c>
      <c r="H363" s="70">
        <v>3000000</v>
      </c>
      <c r="I363" s="63">
        <f t="shared" si="61"/>
        <v>6000000</v>
      </c>
      <c r="J363" s="3"/>
      <c r="K363" s="4"/>
      <c r="L363" s="4"/>
      <c r="M363" s="4"/>
      <c r="N363" s="63">
        <f t="shared" si="60"/>
        <v>6000000</v>
      </c>
    </row>
    <row r="364" spans="1:16" x14ac:dyDescent="0.2">
      <c r="A364" s="56" t="s">
        <v>148</v>
      </c>
      <c r="B364" s="33" t="s">
        <v>50</v>
      </c>
      <c r="C364" s="33"/>
      <c r="D364" s="40">
        <v>2</v>
      </c>
      <c r="E364" s="33" t="s">
        <v>49</v>
      </c>
      <c r="F364" s="40">
        <v>1</v>
      </c>
      <c r="G364" s="33" t="s">
        <v>21</v>
      </c>
      <c r="H364" s="70">
        <v>50000</v>
      </c>
      <c r="I364" s="63">
        <f t="shared" si="61"/>
        <v>100000</v>
      </c>
      <c r="J364" s="3"/>
      <c r="K364" s="4"/>
      <c r="L364" s="4"/>
      <c r="M364" s="4"/>
      <c r="N364" s="63">
        <f t="shared" si="60"/>
        <v>100000</v>
      </c>
    </row>
    <row r="365" spans="1:16" s="23" customFormat="1" x14ac:dyDescent="0.2">
      <c r="A365" s="56" t="s">
        <v>149</v>
      </c>
      <c r="B365" s="33" t="s">
        <v>524</v>
      </c>
      <c r="C365" s="33"/>
      <c r="D365" s="40">
        <v>10</v>
      </c>
      <c r="E365" s="33" t="s">
        <v>10</v>
      </c>
      <c r="F365" s="40">
        <v>1</v>
      </c>
      <c r="G365" s="33" t="s">
        <v>24</v>
      </c>
      <c r="H365" s="70">
        <v>30000</v>
      </c>
      <c r="I365" s="63">
        <f t="shared" si="61"/>
        <v>300000</v>
      </c>
      <c r="J365" s="3"/>
      <c r="K365" s="4"/>
      <c r="L365" s="4"/>
      <c r="M365" s="4"/>
      <c r="N365" s="63">
        <f t="shared" si="60"/>
        <v>300000</v>
      </c>
      <c r="P365" s="78"/>
    </row>
    <row r="366" spans="1:16" s="11" customFormat="1" x14ac:dyDescent="0.2">
      <c r="A366" s="56" t="s">
        <v>150</v>
      </c>
      <c r="B366" s="33" t="s">
        <v>52</v>
      </c>
      <c r="C366" s="33"/>
      <c r="D366" s="40">
        <v>1</v>
      </c>
      <c r="E366" s="33" t="s">
        <v>49</v>
      </c>
      <c r="F366" s="40">
        <v>3</v>
      </c>
      <c r="G366" s="33" t="s">
        <v>51</v>
      </c>
      <c r="H366" s="70">
        <v>5000000</v>
      </c>
      <c r="I366" s="63">
        <f t="shared" si="61"/>
        <v>15000000</v>
      </c>
      <c r="J366" s="3"/>
      <c r="K366" s="4"/>
      <c r="L366" s="4"/>
      <c r="M366" s="4"/>
      <c r="N366" s="63">
        <f t="shared" si="60"/>
        <v>15000000</v>
      </c>
      <c r="P366" s="79"/>
    </row>
    <row r="367" spans="1:16" x14ac:dyDescent="0.2">
      <c r="A367" s="56" t="s">
        <v>151</v>
      </c>
      <c r="B367" s="33" t="s">
        <v>305</v>
      </c>
      <c r="C367" s="33"/>
      <c r="D367" s="40">
        <v>1</v>
      </c>
      <c r="E367" s="33" t="s">
        <v>49</v>
      </c>
      <c r="F367" s="40">
        <v>2</v>
      </c>
      <c r="G367" s="33" t="s">
        <v>51</v>
      </c>
      <c r="H367" s="70">
        <v>700000</v>
      </c>
      <c r="I367" s="63">
        <f t="shared" si="61"/>
        <v>1400000</v>
      </c>
      <c r="J367" s="3"/>
      <c r="K367" s="4"/>
      <c r="L367" s="4"/>
      <c r="M367" s="4"/>
      <c r="N367" s="63">
        <f t="shared" si="60"/>
        <v>1400000</v>
      </c>
    </row>
    <row r="368" spans="1:16" x14ac:dyDescent="0.2">
      <c r="A368" s="56" t="s">
        <v>152</v>
      </c>
      <c r="B368" s="33" t="s">
        <v>53</v>
      </c>
      <c r="C368" s="33"/>
      <c r="D368" s="40">
        <v>30</v>
      </c>
      <c r="E368" s="33" t="s">
        <v>9</v>
      </c>
      <c r="F368" s="40">
        <v>1</v>
      </c>
      <c r="G368" s="33" t="s">
        <v>51</v>
      </c>
      <c r="H368" s="70">
        <v>150000</v>
      </c>
      <c r="I368" s="63">
        <f t="shared" si="61"/>
        <v>4500000</v>
      </c>
      <c r="J368" s="3"/>
      <c r="K368" s="4"/>
      <c r="L368" s="4"/>
      <c r="M368" s="4"/>
      <c r="N368" s="63">
        <f t="shared" si="60"/>
        <v>4500000</v>
      </c>
    </row>
    <row r="369" spans="1:16" ht="17" customHeight="1" x14ac:dyDescent="0.2">
      <c r="A369" s="56" t="s">
        <v>153</v>
      </c>
      <c r="B369" s="33" t="s">
        <v>54</v>
      </c>
      <c r="C369" s="33"/>
      <c r="D369" s="40">
        <v>70</v>
      </c>
      <c r="E369" s="33" t="s">
        <v>9</v>
      </c>
      <c r="F369" s="40">
        <v>10</v>
      </c>
      <c r="G369" s="33" t="s">
        <v>55</v>
      </c>
      <c r="H369" s="70">
        <v>30000</v>
      </c>
      <c r="I369" s="63">
        <f t="shared" si="61"/>
        <v>21000000</v>
      </c>
      <c r="J369" s="3"/>
      <c r="K369" s="4"/>
      <c r="L369" s="4"/>
      <c r="M369" s="4"/>
      <c r="N369" s="63">
        <f t="shared" si="60"/>
        <v>21000000</v>
      </c>
    </row>
    <row r="370" spans="1:16" x14ac:dyDescent="0.2">
      <c r="A370" s="56" t="s">
        <v>154</v>
      </c>
      <c r="B370" s="33" t="s">
        <v>213</v>
      </c>
      <c r="C370" s="33"/>
      <c r="D370" s="40">
        <v>1</v>
      </c>
      <c r="E370" s="33" t="s">
        <v>10</v>
      </c>
      <c r="F370" s="40">
        <v>1</v>
      </c>
      <c r="G370" s="33" t="s">
        <v>22</v>
      </c>
      <c r="H370" s="70">
        <v>7500000</v>
      </c>
      <c r="I370" s="63">
        <f t="shared" si="61"/>
        <v>7500000</v>
      </c>
      <c r="J370" s="3"/>
      <c r="K370" s="4"/>
      <c r="L370" s="4"/>
      <c r="M370" s="4"/>
      <c r="N370" s="63">
        <f t="shared" si="60"/>
        <v>7500000</v>
      </c>
    </row>
    <row r="371" spans="1:16" x14ac:dyDescent="0.2">
      <c r="A371" s="10"/>
      <c r="B371" s="33"/>
      <c r="C371" s="33"/>
      <c r="D371" s="10"/>
      <c r="E371" s="9"/>
      <c r="F371" s="10"/>
      <c r="G371" s="9"/>
      <c r="H371" s="70"/>
      <c r="I371" s="63"/>
      <c r="J371" s="3"/>
      <c r="K371" s="4"/>
      <c r="L371" s="4"/>
      <c r="M371" s="4"/>
      <c r="N371" s="63">
        <f t="shared" si="60"/>
        <v>0</v>
      </c>
    </row>
    <row r="372" spans="1:16" x14ac:dyDescent="0.2">
      <c r="A372" s="10"/>
      <c r="B372" s="38" t="s">
        <v>59</v>
      </c>
      <c r="C372" s="38"/>
      <c r="D372" s="10"/>
      <c r="E372" s="9"/>
      <c r="F372" s="10"/>
      <c r="G372" s="9"/>
      <c r="H372" s="70"/>
      <c r="I372" s="63">
        <f t="shared" si="61"/>
        <v>0</v>
      </c>
      <c r="J372" s="3"/>
      <c r="K372" s="4"/>
      <c r="L372" s="4"/>
      <c r="M372" s="4"/>
      <c r="N372" s="63">
        <f t="shared" si="60"/>
        <v>0</v>
      </c>
    </row>
    <row r="373" spans="1:16" x14ac:dyDescent="0.2">
      <c r="A373" s="56" t="s">
        <v>155</v>
      </c>
      <c r="B373" s="9" t="s">
        <v>56</v>
      </c>
      <c r="C373" s="9"/>
      <c r="D373" s="10">
        <v>1</v>
      </c>
      <c r="E373" s="9" t="s">
        <v>18</v>
      </c>
      <c r="F373" s="10">
        <v>1</v>
      </c>
      <c r="G373" s="9" t="s">
        <v>21</v>
      </c>
      <c r="H373" s="70">
        <v>2000000</v>
      </c>
      <c r="I373" s="63">
        <f t="shared" si="61"/>
        <v>2000000</v>
      </c>
      <c r="J373" s="3"/>
      <c r="K373" s="4"/>
      <c r="L373" s="4"/>
      <c r="M373" s="4"/>
      <c r="N373" s="63">
        <f t="shared" si="60"/>
        <v>2000000</v>
      </c>
    </row>
    <row r="374" spans="1:16" x14ac:dyDescent="0.2">
      <c r="A374" s="56" t="s">
        <v>157</v>
      </c>
      <c r="B374" s="20" t="s">
        <v>237</v>
      </c>
      <c r="C374" s="20"/>
      <c r="D374" s="10">
        <v>8</v>
      </c>
      <c r="E374" s="9" t="s">
        <v>18</v>
      </c>
      <c r="F374" s="10">
        <v>1</v>
      </c>
      <c r="G374" s="9" t="s">
        <v>21</v>
      </c>
      <c r="H374" s="70">
        <v>40000</v>
      </c>
      <c r="I374" s="63">
        <f t="shared" si="61"/>
        <v>320000</v>
      </c>
      <c r="J374" s="3"/>
      <c r="K374" s="4"/>
      <c r="L374" s="4"/>
      <c r="M374" s="4"/>
      <c r="N374" s="63">
        <f t="shared" si="60"/>
        <v>320000</v>
      </c>
    </row>
    <row r="375" spans="1:16" x14ac:dyDescent="0.2">
      <c r="A375" s="56" t="s">
        <v>156</v>
      </c>
      <c r="B375" s="20" t="s">
        <v>224</v>
      </c>
      <c r="C375" s="20"/>
      <c r="D375" s="10">
        <v>1</v>
      </c>
      <c r="E375" s="9" t="s">
        <v>18</v>
      </c>
      <c r="F375" s="10">
        <v>1</v>
      </c>
      <c r="G375" s="9" t="s">
        <v>22</v>
      </c>
      <c r="H375" s="70">
        <v>500000</v>
      </c>
      <c r="I375" s="63">
        <f t="shared" si="61"/>
        <v>500000</v>
      </c>
      <c r="J375" s="3"/>
      <c r="K375" s="4"/>
      <c r="L375" s="4"/>
      <c r="M375" s="4"/>
      <c r="N375" s="63">
        <f t="shared" si="60"/>
        <v>500000</v>
      </c>
    </row>
    <row r="376" spans="1:16" x14ac:dyDescent="0.2">
      <c r="A376" s="56" t="s">
        <v>158</v>
      </c>
      <c r="B376" s="20" t="s">
        <v>225</v>
      </c>
      <c r="C376" s="20"/>
      <c r="D376" s="10">
        <v>1</v>
      </c>
      <c r="E376" s="9" t="s">
        <v>21</v>
      </c>
      <c r="F376" s="10">
        <v>1</v>
      </c>
      <c r="G376" s="9" t="s">
        <v>22</v>
      </c>
      <c r="H376" s="70">
        <v>500000</v>
      </c>
      <c r="I376" s="63">
        <f t="shared" si="61"/>
        <v>500000</v>
      </c>
      <c r="J376" s="3"/>
      <c r="K376" s="4"/>
      <c r="L376" s="4"/>
      <c r="M376" s="4"/>
      <c r="N376" s="63">
        <f t="shared" si="60"/>
        <v>500000</v>
      </c>
    </row>
    <row r="377" spans="1:16" s="23" customFormat="1" x14ac:dyDescent="0.2">
      <c r="A377" s="56" t="s">
        <v>159</v>
      </c>
      <c r="B377" s="24" t="s">
        <v>57</v>
      </c>
      <c r="C377" s="24"/>
      <c r="D377" s="21">
        <v>1</v>
      </c>
      <c r="E377" s="22" t="s">
        <v>18</v>
      </c>
      <c r="F377" s="21">
        <v>1</v>
      </c>
      <c r="G377" s="22" t="s">
        <v>58</v>
      </c>
      <c r="H377" s="68">
        <v>200000</v>
      </c>
      <c r="I377" s="63">
        <f t="shared" si="61"/>
        <v>200000</v>
      </c>
      <c r="J377" s="3"/>
      <c r="K377" s="4"/>
      <c r="L377" s="4"/>
      <c r="M377" s="4"/>
      <c r="N377" s="63">
        <f t="shared" si="60"/>
        <v>200000</v>
      </c>
      <c r="P377" s="78"/>
    </row>
    <row r="378" spans="1:16" x14ac:dyDescent="0.2">
      <c r="A378" s="56" t="s">
        <v>160</v>
      </c>
      <c r="B378" s="20" t="s">
        <v>226</v>
      </c>
      <c r="C378" s="20"/>
      <c r="D378" s="10">
        <v>2</v>
      </c>
      <c r="E378" s="9" t="s">
        <v>18</v>
      </c>
      <c r="F378" s="10">
        <v>1</v>
      </c>
      <c r="G378" s="9" t="s">
        <v>21</v>
      </c>
      <c r="H378" s="70">
        <v>160000</v>
      </c>
      <c r="I378" s="63">
        <f t="shared" si="61"/>
        <v>320000</v>
      </c>
      <c r="J378" s="3"/>
      <c r="K378" s="4"/>
      <c r="L378" s="4"/>
      <c r="M378" s="4"/>
      <c r="N378" s="63">
        <f t="shared" si="60"/>
        <v>320000</v>
      </c>
    </row>
    <row r="379" spans="1:16" x14ac:dyDescent="0.2">
      <c r="A379" s="56"/>
      <c r="B379" s="20"/>
      <c r="C379" s="20"/>
      <c r="D379" s="10"/>
      <c r="E379" s="9"/>
      <c r="F379" s="10"/>
      <c r="G379" s="9"/>
      <c r="H379" s="70"/>
      <c r="I379" s="63"/>
      <c r="J379" s="3"/>
      <c r="K379" s="4"/>
      <c r="L379" s="4"/>
      <c r="M379" s="4"/>
      <c r="N379" s="63">
        <f t="shared" si="60"/>
        <v>0</v>
      </c>
    </row>
    <row r="380" spans="1:16" ht="13" customHeight="1" x14ac:dyDescent="0.2">
      <c r="A380" s="56"/>
      <c r="B380" s="2" t="s">
        <v>239</v>
      </c>
      <c r="C380" s="2"/>
      <c r="D380" s="10"/>
      <c r="E380" s="9"/>
      <c r="F380" s="10"/>
      <c r="G380" s="9"/>
      <c r="H380" s="70"/>
      <c r="I380" s="63">
        <f t="shared" si="61"/>
        <v>0</v>
      </c>
      <c r="J380" s="3"/>
      <c r="K380" s="4"/>
      <c r="L380" s="4"/>
      <c r="M380" s="4"/>
      <c r="N380" s="63">
        <f t="shared" si="60"/>
        <v>0</v>
      </c>
    </row>
    <row r="381" spans="1:16" ht="13" customHeight="1" x14ac:dyDescent="0.2">
      <c r="A381" s="56"/>
      <c r="B381" s="20" t="s">
        <v>240</v>
      </c>
      <c r="C381" s="20"/>
      <c r="D381" s="10">
        <v>1</v>
      </c>
      <c r="E381" s="9" t="s">
        <v>21</v>
      </c>
      <c r="F381" s="10">
        <v>1</v>
      </c>
      <c r="G381" s="9" t="s">
        <v>18</v>
      </c>
      <c r="H381" s="71">
        <v>2000000</v>
      </c>
      <c r="I381" s="63">
        <f t="shared" si="61"/>
        <v>2000000</v>
      </c>
      <c r="J381" s="3"/>
      <c r="K381" s="4"/>
      <c r="L381" s="4"/>
      <c r="M381" s="4"/>
      <c r="N381" s="63">
        <f t="shared" si="60"/>
        <v>2000000</v>
      </c>
    </row>
    <row r="382" spans="1:16" ht="16" customHeight="1" x14ac:dyDescent="0.2">
      <c r="A382" s="56"/>
      <c r="B382" s="20" t="s">
        <v>306</v>
      </c>
      <c r="C382" s="20"/>
      <c r="D382" s="10">
        <v>2</v>
      </c>
      <c r="E382" s="9" t="s">
        <v>24</v>
      </c>
      <c r="F382" s="10">
        <v>1</v>
      </c>
      <c r="G382" s="9" t="s">
        <v>21</v>
      </c>
      <c r="H382" s="71">
        <v>500000</v>
      </c>
      <c r="I382" s="63">
        <f t="shared" si="61"/>
        <v>1000000</v>
      </c>
      <c r="J382" s="3"/>
      <c r="K382" s="4"/>
      <c r="L382" s="4"/>
      <c r="M382" s="4"/>
      <c r="N382" s="63">
        <f t="shared" si="60"/>
        <v>1000000</v>
      </c>
    </row>
    <row r="383" spans="1:16" x14ac:dyDescent="0.2">
      <c r="A383" s="56"/>
      <c r="B383" s="20" t="s">
        <v>246</v>
      </c>
      <c r="C383" s="20"/>
      <c r="D383" s="10">
        <v>600</v>
      </c>
      <c r="E383" s="9" t="s">
        <v>247</v>
      </c>
      <c r="F383" s="10">
        <v>5</v>
      </c>
      <c r="G383" s="9" t="s">
        <v>248</v>
      </c>
      <c r="H383" s="70">
        <v>8500</v>
      </c>
      <c r="I383" s="63">
        <f t="shared" si="61"/>
        <v>25500000</v>
      </c>
      <c r="J383" s="3"/>
      <c r="K383" s="4"/>
      <c r="L383" s="4"/>
      <c r="M383" s="4"/>
      <c r="N383" s="63">
        <f t="shared" si="60"/>
        <v>25500000</v>
      </c>
    </row>
    <row r="384" spans="1:16" ht="13" customHeight="1" x14ac:dyDescent="0.2">
      <c r="A384" s="56"/>
      <c r="B384" s="7"/>
      <c r="C384" s="7"/>
      <c r="D384" s="10"/>
      <c r="E384" s="9"/>
      <c r="F384" s="10"/>
      <c r="G384" s="9"/>
      <c r="H384" s="70"/>
      <c r="I384" s="63"/>
      <c r="J384" s="3"/>
      <c r="K384" s="4"/>
      <c r="L384" s="4"/>
      <c r="M384" s="4"/>
      <c r="N384" s="63">
        <f t="shared" si="60"/>
        <v>0</v>
      </c>
    </row>
    <row r="385" spans="1:16" ht="13" customHeight="1" x14ac:dyDescent="0.2">
      <c r="A385" s="56"/>
      <c r="B385" s="8" t="s">
        <v>241</v>
      </c>
      <c r="C385" s="8"/>
      <c r="D385" s="10"/>
      <c r="E385" s="9"/>
      <c r="F385" s="10"/>
      <c r="G385" s="9"/>
      <c r="H385" s="70"/>
      <c r="I385" s="63">
        <f t="shared" si="61"/>
        <v>0</v>
      </c>
      <c r="J385" s="3"/>
      <c r="K385" s="4"/>
      <c r="L385" s="4"/>
      <c r="M385" s="4"/>
      <c r="N385" s="63">
        <f t="shared" si="60"/>
        <v>0</v>
      </c>
    </row>
    <row r="386" spans="1:16" ht="13" customHeight="1" x14ac:dyDescent="0.2">
      <c r="A386" s="56"/>
      <c r="B386" s="20" t="s">
        <v>243</v>
      </c>
      <c r="C386" s="20"/>
      <c r="D386" s="10">
        <v>1</v>
      </c>
      <c r="E386" s="9" t="s">
        <v>21</v>
      </c>
      <c r="F386" s="10">
        <v>1</v>
      </c>
      <c r="G386" s="9" t="s">
        <v>21</v>
      </c>
      <c r="H386" s="70">
        <v>5000000</v>
      </c>
      <c r="I386" s="63">
        <f t="shared" si="61"/>
        <v>5000000</v>
      </c>
      <c r="J386" s="3"/>
      <c r="K386" s="4"/>
      <c r="L386" s="4"/>
      <c r="M386" s="4"/>
      <c r="N386" s="63">
        <f t="shared" si="60"/>
        <v>5000000</v>
      </c>
    </row>
    <row r="387" spans="1:16" ht="13" customHeight="1" x14ac:dyDescent="0.2">
      <c r="A387" s="56"/>
      <c r="B387" s="7" t="s">
        <v>294</v>
      </c>
      <c r="C387" s="7"/>
      <c r="D387" s="10">
        <v>1</v>
      </c>
      <c r="E387" s="9" t="s">
        <v>21</v>
      </c>
      <c r="F387" s="10">
        <v>1</v>
      </c>
      <c r="G387" s="9" t="s">
        <v>6</v>
      </c>
      <c r="H387" s="70">
        <v>5000000</v>
      </c>
      <c r="I387" s="63">
        <f t="shared" si="61"/>
        <v>5000000</v>
      </c>
      <c r="J387" s="3"/>
      <c r="K387" s="4"/>
      <c r="L387" s="4"/>
      <c r="M387" s="4"/>
      <c r="N387" s="63">
        <f t="shared" si="60"/>
        <v>5000000</v>
      </c>
    </row>
    <row r="388" spans="1:16" ht="13" customHeight="1" x14ac:dyDescent="0.2">
      <c r="A388" s="56"/>
      <c r="B388" s="8" t="s">
        <v>242</v>
      </c>
      <c r="C388" s="8"/>
      <c r="D388" s="10"/>
      <c r="E388" s="9"/>
      <c r="F388" s="10"/>
      <c r="G388" s="9"/>
      <c r="H388" s="70"/>
      <c r="I388" s="63">
        <f t="shared" si="61"/>
        <v>0</v>
      </c>
      <c r="J388" s="3"/>
      <c r="K388" s="4"/>
      <c r="L388" s="4"/>
      <c r="M388" s="4"/>
      <c r="N388" s="63">
        <f t="shared" si="60"/>
        <v>0</v>
      </c>
    </row>
    <row r="389" spans="1:16" ht="13" customHeight="1" x14ac:dyDescent="0.2">
      <c r="A389" s="56"/>
      <c r="B389" s="20" t="s">
        <v>127</v>
      </c>
      <c r="C389" s="20"/>
      <c r="D389" s="10">
        <v>25</v>
      </c>
      <c r="E389" s="9" t="s">
        <v>7</v>
      </c>
      <c r="F389" s="10">
        <v>1</v>
      </c>
      <c r="G389" s="9" t="s">
        <v>24</v>
      </c>
      <c r="H389" s="70">
        <v>25000</v>
      </c>
      <c r="I389" s="63">
        <f t="shared" si="61"/>
        <v>625000</v>
      </c>
      <c r="J389" s="3"/>
      <c r="K389" s="4"/>
      <c r="L389" s="4"/>
      <c r="M389" s="4"/>
      <c r="N389" s="63">
        <f t="shared" si="60"/>
        <v>625000</v>
      </c>
    </row>
    <row r="390" spans="1:16" ht="13" customHeight="1" x14ac:dyDescent="0.2">
      <c r="A390" s="56"/>
      <c r="B390" s="20" t="s">
        <v>244</v>
      </c>
      <c r="C390" s="20"/>
      <c r="D390" s="10">
        <v>2</v>
      </c>
      <c r="E390" s="9" t="s">
        <v>7</v>
      </c>
      <c r="F390" s="10">
        <v>1</v>
      </c>
      <c r="G390" s="9" t="s">
        <v>126</v>
      </c>
      <c r="H390" s="70">
        <v>1000000</v>
      </c>
      <c r="I390" s="63">
        <f t="shared" si="61"/>
        <v>2000000</v>
      </c>
      <c r="J390" s="3"/>
      <c r="K390" s="4"/>
      <c r="L390" s="4"/>
      <c r="M390" s="4"/>
      <c r="N390" s="63">
        <f t="shared" si="60"/>
        <v>2000000</v>
      </c>
    </row>
    <row r="391" spans="1:16" ht="13" customHeight="1" x14ac:dyDescent="0.2">
      <c r="A391" s="56"/>
      <c r="B391" s="20" t="s">
        <v>245</v>
      </c>
      <c r="C391" s="20"/>
      <c r="D391" s="10">
        <v>2</v>
      </c>
      <c r="E391" s="9" t="s">
        <v>7</v>
      </c>
      <c r="F391" s="10">
        <v>1</v>
      </c>
      <c r="G391" s="9" t="s">
        <v>24</v>
      </c>
      <c r="H391" s="70">
        <v>1500000</v>
      </c>
      <c r="I391" s="63">
        <f t="shared" si="61"/>
        <v>3000000</v>
      </c>
      <c r="J391" s="3"/>
      <c r="K391" s="4"/>
      <c r="L391" s="4"/>
      <c r="M391" s="4"/>
      <c r="N391" s="63">
        <f t="shared" si="60"/>
        <v>3000000</v>
      </c>
    </row>
    <row r="392" spans="1:16" x14ac:dyDescent="0.2">
      <c r="A392" s="10"/>
      <c r="B392" s="33"/>
      <c r="C392" s="33"/>
      <c r="D392" s="10"/>
      <c r="E392" s="9"/>
      <c r="F392" s="10"/>
      <c r="G392" s="9"/>
      <c r="H392" s="70"/>
      <c r="I392" s="63"/>
      <c r="J392" s="3"/>
      <c r="K392" s="4"/>
      <c r="L392" s="4"/>
      <c r="M392" s="4"/>
      <c r="N392" s="63">
        <f t="shared" si="60"/>
        <v>0</v>
      </c>
    </row>
    <row r="393" spans="1:16" x14ac:dyDescent="0.2">
      <c r="A393" s="10"/>
      <c r="B393" s="38" t="s">
        <v>73</v>
      </c>
      <c r="C393" s="38"/>
      <c r="D393" s="10"/>
      <c r="E393" s="9"/>
      <c r="F393" s="10"/>
      <c r="G393" s="9"/>
      <c r="H393" s="70"/>
      <c r="I393" s="63">
        <f t="shared" si="61"/>
        <v>0</v>
      </c>
      <c r="J393" s="3"/>
      <c r="K393" s="4"/>
      <c r="L393" s="4"/>
      <c r="M393" s="4"/>
      <c r="N393" s="63">
        <f t="shared" si="60"/>
        <v>0</v>
      </c>
    </row>
    <row r="394" spans="1:16" x14ac:dyDescent="0.2">
      <c r="A394" s="10" t="s">
        <v>163</v>
      </c>
      <c r="B394" s="9" t="s">
        <v>60</v>
      </c>
      <c r="C394" s="9"/>
      <c r="D394" s="10">
        <v>1</v>
      </c>
      <c r="E394" s="9" t="s">
        <v>21</v>
      </c>
      <c r="F394" s="10">
        <v>1</v>
      </c>
      <c r="G394" s="9" t="s">
        <v>22</v>
      </c>
      <c r="H394" s="70">
        <v>5000000</v>
      </c>
      <c r="I394" s="63">
        <f t="shared" si="61"/>
        <v>5000000</v>
      </c>
      <c r="J394" s="3"/>
      <c r="K394" s="4"/>
      <c r="L394" s="4"/>
      <c r="M394" s="4"/>
      <c r="N394" s="63">
        <f t="shared" si="60"/>
        <v>5000000</v>
      </c>
    </row>
    <row r="395" spans="1:16" x14ac:dyDescent="0.2">
      <c r="A395" s="10" t="s">
        <v>164</v>
      </c>
      <c r="B395" s="20" t="s">
        <v>61</v>
      </c>
      <c r="C395" s="20"/>
      <c r="D395" s="10">
        <v>1</v>
      </c>
      <c r="E395" s="9" t="s">
        <v>21</v>
      </c>
      <c r="F395" s="10">
        <v>1</v>
      </c>
      <c r="G395" s="9" t="s">
        <v>22</v>
      </c>
      <c r="H395" s="70">
        <v>1500000</v>
      </c>
      <c r="I395" s="63">
        <f t="shared" si="61"/>
        <v>1500000</v>
      </c>
      <c r="J395" s="3"/>
      <c r="K395" s="4"/>
      <c r="L395" s="4"/>
      <c r="M395" s="4"/>
      <c r="N395" s="63">
        <f t="shared" si="60"/>
        <v>1500000</v>
      </c>
    </row>
    <row r="396" spans="1:16" x14ac:dyDescent="0.2">
      <c r="A396" s="10"/>
      <c r="B396" s="20"/>
      <c r="C396" s="20"/>
      <c r="D396" s="10"/>
      <c r="E396" s="9"/>
      <c r="F396" s="10"/>
      <c r="G396" s="9"/>
      <c r="H396" s="70"/>
      <c r="I396" s="63">
        <f t="shared" si="61"/>
        <v>0</v>
      </c>
      <c r="J396" s="3"/>
      <c r="K396" s="4"/>
      <c r="L396" s="4"/>
      <c r="M396" s="4"/>
      <c r="N396" s="63">
        <f t="shared" si="60"/>
        <v>0</v>
      </c>
    </row>
    <row r="397" spans="1:16" x14ac:dyDescent="0.2">
      <c r="A397" s="10"/>
      <c r="B397" s="2" t="s">
        <v>62</v>
      </c>
      <c r="C397" s="2"/>
      <c r="D397" s="10"/>
      <c r="E397" s="9"/>
      <c r="F397" s="10"/>
      <c r="G397" s="9"/>
      <c r="H397" s="70"/>
      <c r="I397" s="63">
        <f t="shared" si="61"/>
        <v>0</v>
      </c>
      <c r="J397" s="3"/>
      <c r="K397" s="4"/>
      <c r="L397" s="4"/>
      <c r="M397" s="4"/>
      <c r="N397" s="63">
        <f t="shared" si="60"/>
        <v>0</v>
      </c>
    </row>
    <row r="398" spans="1:16" x14ac:dyDescent="0.2">
      <c r="A398" s="10" t="s">
        <v>165</v>
      </c>
      <c r="B398" s="20" t="s">
        <v>63</v>
      </c>
      <c r="C398" s="20"/>
      <c r="D398" s="10">
        <v>2</v>
      </c>
      <c r="E398" s="9" t="s">
        <v>18</v>
      </c>
      <c r="F398" s="10">
        <v>1</v>
      </c>
      <c r="G398" s="9" t="s">
        <v>22</v>
      </c>
      <c r="H398" s="70">
        <v>200000</v>
      </c>
      <c r="I398" s="63">
        <f t="shared" si="61"/>
        <v>400000</v>
      </c>
      <c r="J398" s="3"/>
      <c r="K398" s="4"/>
      <c r="L398" s="4"/>
      <c r="M398" s="4"/>
      <c r="N398" s="63">
        <f t="shared" si="60"/>
        <v>400000</v>
      </c>
    </row>
    <row r="399" spans="1:16" s="23" customFormat="1" x14ac:dyDescent="0.2">
      <c r="A399" s="10" t="s">
        <v>166</v>
      </c>
      <c r="B399" s="24" t="s">
        <v>64</v>
      </c>
      <c r="C399" s="24"/>
      <c r="D399" s="21">
        <v>1</v>
      </c>
      <c r="E399" s="22" t="s">
        <v>18</v>
      </c>
      <c r="F399" s="10">
        <v>1</v>
      </c>
      <c r="G399" s="9" t="s">
        <v>22</v>
      </c>
      <c r="H399" s="68">
        <v>150000</v>
      </c>
      <c r="I399" s="63">
        <f t="shared" si="61"/>
        <v>150000</v>
      </c>
      <c r="J399" s="3"/>
      <c r="K399" s="4"/>
      <c r="L399" s="4"/>
      <c r="M399" s="4"/>
      <c r="N399" s="63">
        <f t="shared" si="60"/>
        <v>150000</v>
      </c>
      <c r="P399" s="78"/>
    </row>
    <row r="400" spans="1:16" s="23" customFormat="1" x14ac:dyDescent="0.2">
      <c r="A400" s="10" t="s">
        <v>167</v>
      </c>
      <c r="B400" s="24" t="s">
        <v>65</v>
      </c>
      <c r="C400" s="24"/>
      <c r="D400" s="21">
        <v>1</v>
      </c>
      <c r="E400" s="22" t="s">
        <v>66</v>
      </c>
      <c r="F400" s="10">
        <v>1</v>
      </c>
      <c r="G400" s="9" t="s">
        <v>22</v>
      </c>
      <c r="H400" s="68">
        <v>150000</v>
      </c>
      <c r="I400" s="63">
        <f t="shared" si="61"/>
        <v>150000</v>
      </c>
      <c r="J400" s="3"/>
      <c r="K400" s="4"/>
      <c r="L400" s="4"/>
      <c r="M400" s="4"/>
      <c r="N400" s="63">
        <f t="shared" si="60"/>
        <v>150000</v>
      </c>
      <c r="P400" s="78"/>
    </row>
    <row r="401" spans="1:16" x14ac:dyDescent="0.2">
      <c r="A401" s="10" t="s">
        <v>168</v>
      </c>
      <c r="B401" s="20" t="s">
        <v>67</v>
      </c>
      <c r="C401" s="20"/>
      <c r="D401" s="10">
        <v>1</v>
      </c>
      <c r="E401" s="9" t="s">
        <v>66</v>
      </c>
      <c r="F401" s="10">
        <v>1</v>
      </c>
      <c r="G401" s="9" t="s">
        <v>22</v>
      </c>
      <c r="H401" s="70">
        <v>200000</v>
      </c>
      <c r="I401" s="63">
        <f t="shared" si="61"/>
        <v>200000</v>
      </c>
      <c r="J401" s="3"/>
      <c r="K401" s="4"/>
      <c r="L401" s="4"/>
      <c r="M401" s="4"/>
      <c r="N401" s="63">
        <f t="shared" si="60"/>
        <v>200000</v>
      </c>
    </row>
    <row r="402" spans="1:16" x14ac:dyDescent="0.2">
      <c r="A402" s="10" t="s">
        <v>169</v>
      </c>
      <c r="B402" s="20" t="s">
        <v>68</v>
      </c>
      <c r="C402" s="20"/>
      <c r="D402" s="10">
        <v>1</v>
      </c>
      <c r="E402" s="9" t="s">
        <v>69</v>
      </c>
      <c r="F402" s="10">
        <v>1</v>
      </c>
      <c r="G402" s="9" t="s">
        <v>22</v>
      </c>
      <c r="H402" s="70">
        <v>10000</v>
      </c>
      <c r="I402" s="63">
        <f t="shared" si="61"/>
        <v>10000</v>
      </c>
      <c r="J402" s="3"/>
      <c r="K402" s="4"/>
      <c r="L402" s="4"/>
      <c r="M402" s="4"/>
      <c r="N402" s="63">
        <f t="shared" ref="N402:N404" si="62">+I402</f>
        <v>10000</v>
      </c>
    </row>
    <row r="403" spans="1:16" s="11" customFormat="1" x14ac:dyDescent="0.2">
      <c r="A403" s="10" t="s">
        <v>170</v>
      </c>
      <c r="B403" s="20" t="s">
        <v>70</v>
      </c>
      <c r="C403" s="20"/>
      <c r="D403" s="10">
        <v>8</v>
      </c>
      <c r="E403" s="9" t="s">
        <v>71</v>
      </c>
      <c r="F403" s="10">
        <v>1</v>
      </c>
      <c r="G403" s="9" t="s">
        <v>22</v>
      </c>
      <c r="H403" s="70">
        <v>40000</v>
      </c>
      <c r="I403" s="63">
        <f t="shared" si="61"/>
        <v>320000</v>
      </c>
      <c r="J403" s="3"/>
      <c r="K403" s="4"/>
      <c r="L403" s="4"/>
      <c r="M403" s="4"/>
      <c r="N403" s="63">
        <f t="shared" si="62"/>
        <v>320000</v>
      </c>
      <c r="P403" s="79"/>
    </row>
    <row r="404" spans="1:16" x14ac:dyDescent="0.2">
      <c r="A404" s="10" t="s">
        <v>171</v>
      </c>
      <c r="B404" s="20" t="s">
        <v>72</v>
      </c>
      <c r="C404" s="20"/>
      <c r="D404" s="10">
        <v>2</v>
      </c>
      <c r="E404" s="9" t="s">
        <v>71</v>
      </c>
      <c r="F404" s="10">
        <v>1</v>
      </c>
      <c r="G404" s="9" t="s">
        <v>22</v>
      </c>
      <c r="H404" s="70">
        <v>350000</v>
      </c>
      <c r="I404" s="63">
        <f t="shared" si="61"/>
        <v>700000</v>
      </c>
      <c r="J404" s="3"/>
      <c r="K404" s="4"/>
      <c r="L404" s="4"/>
      <c r="M404" s="4"/>
      <c r="N404" s="63">
        <f t="shared" si="62"/>
        <v>700000</v>
      </c>
    </row>
    <row r="405" spans="1:16" ht="28" x14ac:dyDescent="0.2">
      <c r="A405" s="16"/>
      <c r="B405" s="25" t="s">
        <v>78</v>
      </c>
      <c r="C405" s="25"/>
      <c r="D405" s="26"/>
      <c r="E405" s="27"/>
      <c r="F405" s="26"/>
      <c r="G405" s="27"/>
      <c r="H405" s="66"/>
      <c r="I405" s="61">
        <f>SUM(I359:I404)</f>
        <v>173295000</v>
      </c>
      <c r="J405" s="61">
        <f>SUM(J359:J404)</f>
        <v>0</v>
      </c>
      <c r="K405" s="61">
        <f>SUM(K359:K404)</f>
        <v>0</v>
      </c>
      <c r="L405" s="61">
        <f>SUM(L359:L404)</f>
        <v>0</v>
      </c>
      <c r="M405" s="61">
        <f>SUM(M359:M404)</f>
        <v>0</v>
      </c>
      <c r="N405" s="61">
        <f>SUM(N359:N404)</f>
        <v>173295000</v>
      </c>
    </row>
    <row r="406" spans="1:16" ht="16" customHeight="1" x14ac:dyDescent="0.2">
      <c r="A406" s="49"/>
      <c r="B406" s="50" t="s">
        <v>215</v>
      </c>
      <c r="C406" s="50"/>
      <c r="D406" s="51"/>
      <c r="E406" s="52"/>
      <c r="F406" s="51"/>
      <c r="G406" s="52"/>
      <c r="H406" s="67"/>
      <c r="I406" s="62">
        <v>185938000</v>
      </c>
      <c r="J406" s="53"/>
      <c r="K406" s="42"/>
      <c r="L406" s="42"/>
      <c r="M406" s="42"/>
      <c r="N406" s="62">
        <f>+I406</f>
        <v>185938000</v>
      </c>
    </row>
    <row r="407" spans="1:16" ht="16" customHeight="1" x14ac:dyDescent="0.2">
      <c r="A407" s="216" t="s">
        <v>25</v>
      </c>
      <c r="B407" s="217"/>
      <c r="C407" s="217"/>
      <c r="D407" s="217"/>
      <c r="E407" s="217"/>
      <c r="F407" s="217"/>
      <c r="G407" s="217"/>
      <c r="H407" s="217"/>
      <c r="I407" s="54">
        <f>SUM(I405+I357+I339+I335+I319+I296+I190+I166+I146+I136+I126+I109+I100+I90+I82+I59+I55+I13+I406)</f>
        <v>7623458000</v>
      </c>
      <c r="J407" s="54">
        <f>SUM(J405+J357+J339+J335+J319+J296+J190+J166+J146+J136+J126+J109+J100+J90+J82+J59+J55+J13)</f>
        <v>0</v>
      </c>
      <c r="K407" s="54">
        <f>SUM(K405+K357+K339+K335+K319+K296+K190+K166+K146+K136+K126+K109+K100+K90+K82+K59+K55+K13)</f>
        <v>2980500000</v>
      </c>
      <c r="L407" s="54">
        <f>SUM(L405+L357+L339+L335+L319+L296+L190+L166+L146+L136+L126+L109+L100+L90+L82+L59+L55+L13)</f>
        <v>442335000</v>
      </c>
      <c r="M407" s="54">
        <f>SUM(M405+M357+M339+M335+M319+M296+M190+M166+M146+M136+M126+M109+M100+M90+M82+M59+M55+M13)</f>
        <v>0</v>
      </c>
      <c r="N407" s="54">
        <f>SUM(N405+N357+N339+N335+N319+N296+N190+N166+N146+N136+N126+N109+N100+N90+N82+N59+N55+N13)</f>
        <v>4014685000</v>
      </c>
    </row>
  </sheetData>
  <mergeCells count="19">
    <mergeCell ref="A407:H407"/>
    <mergeCell ref="C8:C10"/>
    <mergeCell ref="C192:C219"/>
    <mergeCell ref="C220:C247"/>
    <mergeCell ref="C248:C259"/>
    <mergeCell ref="A7:A10"/>
    <mergeCell ref="B7:B10"/>
    <mergeCell ref="D7:E10"/>
    <mergeCell ref="F7:G10"/>
    <mergeCell ref="H7:H10"/>
    <mergeCell ref="I7:I10"/>
    <mergeCell ref="J15:J54"/>
    <mergeCell ref="J7:J10"/>
    <mergeCell ref="K7:N7"/>
    <mergeCell ref="K8:M8"/>
    <mergeCell ref="K9:K10"/>
    <mergeCell ref="L9:L10"/>
    <mergeCell ref="M9:M10"/>
    <mergeCell ref="N9:N10"/>
  </mergeCells>
  <phoneticPr fontId="8" type="noConversion"/>
  <pageMargins left="0.7" right="0.7" top="0.75" bottom="0.75" header="0.3" footer="0.3"/>
  <pageSetup orientation="portrait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481</v>
      </c>
    </row>
    <row r="2" spans="1:1" x14ac:dyDescent="0.2">
      <c r="A2" t="s">
        <v>482</v>
      </c>
    </row>
    <row r="3" spans="1:1" x14ac:dyDescent="0.2">
      <c r="A3" t="s">
        <v>483</v>
      </c>
    </row>
    <row r="4" spans="1:1" x14ac:dyDescent="0.2">
      <c r="A4" t="s">
        <v>484</v>
      </c>
    </row>
    <row r="5" spans="1:1" x14ac:dyDescent="0.2">
      <c r="A5" t="s">
        <v>485</v>
      </c>
    </row>
    <row r="6" spans="1:1" x14ac:dyDescent="0.2">
      <c r="A6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PNLH 2020 (2)</vt:lpstr>
      <vt:lpstr>Sheet1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Deddy Ratih</dc:creator>
  <cp:lastModifiedBy>Microsoft Office User</cp:lastModifiedBy>
  <cp:lastPrinted>2016-01-09T09:07:45Z</cp:lastPrinted>
  <dcterms:created xsi:type="dcterms:W3CDTF">2015-09-02T06:31:21Z</dcterms:created>
  <dcterms:modified xsi:type="dcterms:W3CDTF">2020-01-21T11:48:24Z</dcterms:modified>
</cp:coreProperties>
</file>