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A\"/>
    </mc:Choice>
  </mc:AlternateContent>
  <xr:revisionPtr revIDLastSave="0" documentId="13_ncr:1_{5A843FFF-151A-43AF-89C3-06FC50DAD65B}" xr6:coauthVersionLast="47" xr6:coauthVersionMax="47" xr10:uidLastSave="{00000000-0000-0000-0000-000000000000}"/>
  <bookViews>
    <workbookView xWindow="-108" yWindow="-108" windowWidth="23256" windowHeight="12456" activeTab="1" xr2:uid="{468ADD30-1273-4474-83E5-E55D3F69D015}"/>
  </bookViews>
  <sheets>
    <sheet name="Tren" sheetId="1" r:id="rId1"/>
    <sheet name="Musiman" sheetId="2" r:id="rId2"/>
  </sheets>
  <definedNames>
    <definedName name="solver_adj" localSheetId="1" hidden="1">Musiman!$R$8:$V$8</definedName>
    <definedName name="solver_adj" localSheetId="0" hidden="1">Tren!$AB$7:$AF$7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Musiman!$R$8:$V$8</definedName>
    <definedName name="solver_lhs1" localSheetId="0" hidden="1">Tren!$AB$7:$AF$7</definedName>
    <definedName name="solver_lhs2" localSheetId="1" hidden="1">Musiman!$R$8:$V$8</definedName>
    <definedName name="solver_lhs2" localSheetId="0" hidden="1">Tren!$AB$7:$AF$7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Musiman!$Y$11</definedName>
    <definedName name="solver_opt" localSheetId="0" hidden="1">Tren!$AI$10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hs1" localSheetId="1" hidden="1">1</definedName>
    <definedName name="solver_rhs1" localSheetId="0" hidden="1">1</definedName>
    <definedName name="solver_rhs2" localSheetId="1" hidden="1">0</definedName>
    <definedName name="solver_rhs2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Y10" i="1"/>
  <c r="Z10" i="1"/>
  <c r="AA10" i="1"/>
  <c r="AI10" i="1" s="1"/>
  <c r="AH10" i="1"/>
  <c r="AG10" i="1"/>
  <c r="AI14" i="1"/>
  <c r="AG14" i="1"/>
  <c r="U205" i="2"/>
  <c r="AE14" i="1"/>
  <c r="U25" i="2"/>
  <c r="T25" i="2"/>
  <c r="AD13" i="1"/>
  <c r="AB14" i="1"/>
  <c r="AC14" i="1" s="1"/>
  <c r="R25" i="2"/>
  <c r="S25" i="2"/>
  <c r="AD12" i="1"/>
  <c r="AC13" i="1"/>
  <c r="AB13" i="1"/>
  <c r="W25" i="2"/>
  <c r="S24" i="2"/>
  <c r="R24" i="2"/>
  <c r="T16" i="2" s="1"/>
  <c r="T14" i="2"/>
  <c r="T13" i="2"/>
  <c r="T24" i="2"/>
  <c r="T23" i="2"/>
  <c r="T20" i="2"/>
  <c r="T15" i="2"/>
  <c r="T18" i="2"/>
  <c r="T19" i="2"/>
  <c r="T21" i="2"/>
  <c r="T22" i="2"/>
  <c r="D13" i="1"/>
  <c r="D14" i="1" s="1"/>
  <c r="K13" i="2"/>
  <c r="J13" i="2"/>
  <c r="J14" i="2" s="1"/>
  <c r="D14" i="2"/>
  <c r="H14" i="2" s="1"/>
  <c r="AE15" i="1" l="1"/>
  <c r="AI15" i="1" s="1"/>
  <c r="AD14" i="1"/>
  <c r="AB15" i="1"/>
  <c r="H13" i="1"/>
  <c r="U26" i="2"/>
  <c r="X25" i="2"/>
  <c r="Y25" i="2"/>
  <c r="T17" i="2"/>
  <c r="D15" i="2"/>
  <c r="D16" i="2" s="1"/>
  <c r="F16" i="2" s="1"/>
  <c r="F14" i="1"/>
  <c r="G14" i="1" s="1"/>
  <c r="H14" i="1"/>
  <c r="D15" i="1"/>
  <c r="F13" i="1"/>
  <c r="K14" i="2"/>
  <c r="J15" i="2" s="1"/>
  <c r="K15" i="2" s="1"/>
  <c r="L13" i="2"/>
  <c r="N13" i="2" s="1"/>
  <c r="L14" i="2"/>
  <c r="N14" i="2" s="1"/>
  <c r="O14" i="2" s="1"/>
  <c r="F14" i="2"/>
  <c r="G14" i="2" s="1"/>
  <c r="AG15" i="1" l="1"/>
  <c r="AD15" i="1"/>
  <c r="AC15" i="1"/>
  <c r="AE16" i="1" s="1"/>
  <c r="Y26" i="2"/>
  <c r="W26" i="2"/>
  <c r="R26" i="2"/>
  <c r="F15" i="2"/>
  <c r="D17" i="2"/>
  <c r="D18" i="2" s="1"/>
  <c r="D19" i="2" s="1"/>
  <c r="D20" i="2" s="1"/>
  <c r="D21" i="2" s="1"/>
  <c r="F21" i="2" s="1"/>
  <c r="L15" i="2"/>
  <c r="P15" i="2" s="1"/>
  <c r="G13" i="1"/>
  <c r="D16" i="1"/>
  <c r="H15" i="1"/>
  <c r="F15" i="1"/>
  <c r="G15" i="1" s="1"/>
  <c r="D22" i="2"/>
  <c r="G15" i="2"/>
  <c r="H15" i="2"/>
  <c r="P14" i="2"/>
  <c r="H16" i="2"/>
  <c r="P13" i="2"/>
  <c r="AI16" i="1" l="1"/>
  <c r="AG16" i="1"/>
  <c r="T26" i="2"/>
  <c r="S26" i="2"/>
  <c r="R27" i="2" s="1"/>
  <c r="T27" i="2" s="1"/>
  <c r="X26" i="2"/>
  <c r="H16" i="1"/>
  <c r="F16" i="1"/>
  <c r="D17" i="1"/>
  <c r="D23" i="2"/>
  <c r="F22" i="2"/>
  <c r="G22" i="2" s="1"/>
  <c r="H22" i="2"/>
  <c r="H17" i="2"/>
  <c r="F17" i="2"/>
  <c r="O13" i="2"/>
  <c r="G16" i="2"/>
  <c r="S27" i="2" l="1"/>
  <c r="R28" i="2" s="1"/>
  <c r="D18" i="1"/>
  <c r="F17" i="1"/>
  <c r="G17" i="1" s="1"/>
  <c r="H17" i="1"/>
  <c r="G16" i="1"/>
  <c r="D24" i="2"/>
  <c r="F23" i="2"/>
  <c r="G23" i="2" s="1"/>
  <c r="H23" i="2"/>
  <c r="L16" i="2"/>
  <c r="N16" i="2" s="1"/>
  <c r="O16" i="2" s="1"/>
  <c r="J16" i="2"/>
  <c r="K16" i="2" s="1"/>
  <c r="G17" i="2"/>
  <c r="N15" i="2"/>
  <c r="H18" i="2"/>
  <c r="F18" i="2"/>
  <c r="G18" i="2" s="1"/>
  <c r="T28" i="2" l="1"/>
  <c r="U28" i="2"/>
  <c r="W28" i="2" s="1"/>
  <c r="U27" i="2"/>
  <c r="W27" i="2" s="1"/>
  <c r="F18" i="1"/>
  <c r="D19" i="1"/>
  <c r="H18" i="1"/>
  <c r="O15" i="2"/>
  <c r="D25" i="2"/>
  <c r="H24" i="2"/>
  <c r="F24" i="2"/>
  <c r="G24" i="2" s="1"/>
  <c r="P16" i="2"/>
  <c r="J17" i="2"/>
  <c r="K17" i="2" s="1"/>
  <c r="L17" i="2"/>
  <c r="P17" i="2" s="1"/>
  <c r="F19" i="2"/>
  <c r="G19" i="2" s="1"/>
  <c r="H19" i="2"/>
  <c r="Q16" i="1"/>
  <c r="Q17" i="1"/>
  <c r="Q18" i="1"/>
  <c r="Q19" i="1"/>
  <c r="Q20" i="1"/>
  <c r="Q21" i="1"/>
  <c r="Q15" i="1"/>
  <c r="Q14" i="1"/>
  <c r="K12" i="1"/>
  <c r="J12" i="1"/>
  <c r="Y27" i="2" l="1"/>
  <c r="Y28" i="2"/>
  <c r="X28" i="2"/>
  <c r="G18" i="1"/>
  <c r="D20" i="1"/>
  <c r="H19" i="1"/>
  <c r="F19" i="1"/>
  <c r="G19" i="1" s="1"/>
  <c r="R15" i="1"/>
  <c r="U15" i="1" s="1"/>
  <c r="V16" i="1"/>
  <c r="W17" i="1" s="1"/>
  <c r="R22" i="1"/>
  <c r="R23" i="1" s="1"/>
  <c r="R18" i="1"/>
  <c r="U18" i="1" s="1"/>
  <c r="V19" i="1"/>
  <c r="W20" i="1" s="1"/>
  <c r="R17" i="1"/>
  <c r="S17" i="1" s="1"/>
  <c r="T17" i="1" s="1"/>
  <c r="V18" i="1"/>
  <c r="W19" i="1" s="1"/>
  <c r="R16" i="1"/>
  <c r="S16" i="1" s="1"/>
  <c r="T16" i="1" s="1"/>
  <c r="V17" i="1"/>
  <c r="W18" i="1" s="1"/>
  <c r="R21" i="1"/>
  <c r="S21" i="1" s="1"/>
  <c r="T21" i="1" s="1"/>
  <c r="R20" i="1"/>
  <c r="S20" i="1" s="1"/>
  <c r="T20" i="1" s="1"/>
  <c r="V21" i="1"/>
  <c r="W22" i="1" s="1"/>
  <c r="R19" i="1"/>
  <c r="U19" i="1" s="1"/>
  <c r="V20" i="1"/>
  <c r="W21" i="1" s="1"/>
  <c r="L13" i="1"/>
  <c r="N13" i="1" s="1"/>
  <c r="L12" i="1"/>
  <c r="J13" i="1"/>
  <c r="K13" i="1" s="1"/>
  <c r="J14" i="1" s="1"/>
  <c r="K14" i="1" s="1"/>
  <c r="L15" i="1" s="1"/>
  <c r="N17" i="2"/>
  <c r="O17" i="2" s="1"/>
  <c r="J18" i="2"/>
  <c r="D26" i="2"/>
  <c r="H25" i="2"/>
  <c r="F25" i="2"/>
  <c r="G25" i="2" s="1"/>
  <c r="L18" i="2"/>
  <c r="P18" i="2" s="1"/>
  <c r="H20" i="2"/>
  <c r="F20" i="2"/>
  <c r="S19" i="1"/>
  <c r="T19" i="1" s="1"/>
  <c r="S18" i="1"/>
  <c r="T18" i="1" s="1"/>
  <c r="W23" i="1" l="1"/>
  <c r="U17" i="1"/>
  <c r="N12" i="1"/>
  <c r="O12" i="1" s="1"/>
  <c r="X27" i="2"/>
  <c r="S28" i="2"/>
  <c r="U20" i="1"/>
  <c r="U21" i="1"/>
  <c r="F20" i="1"/>
  <c r="G20" i="1" s="1"/>
  <c r="H20" i="1"/>
  <c r="D21" i="1"/>
  <c r="X21" i="1"/>
  <c r="Y21" i="1" s="1"/>
  <c r="Z21" i="1"/>
  <c r="Z18" i="1"/>
  <c r="X18" i="1"/>
  <c r="Y18" i="1" s="1"/>
  <c r="X17" i="1"/>
  <c r="Z17" i="1"/>
  <c r="U16" i="1"/>
  <c r="Z20" i="1"/>
  <c r="X20" i="1"/>
  <c r="Y20" i="1" s="1"/>
  <c r="S15" i="1"/>
  <c r="S10" i="1" s="1"/>
  <c r="Z19" i="1"/>
  <c r="X19" i="1"/>
  <c r="Y19" i="1" s="1"/>
  <c r="P13" i="1"/>
  <c r="P12" i="1"/>
  <c r="K18" i="2"/>
  <c r="J19" i="2"/>
  <c r="L19" i="2"/>
  <c r="P19" i="2" s="1"/>
  <c r="G20" i="2"/>
  <c r="D27" i="2"/>
  <c r="H26" i="2"/>
  <c r="F26" i="2"/>
  <c r="G26" i="2" s="1"/>
  <c r="N18" i="2"/>
  <c r="O18" i="2" s="1"/>
  <c r="H21" i="2"/>
  <c r="L14" i="1"/>
  <c r="N14" i="1" s="1"/>
  <c r="O14" i="1" s="1"/>
  <c r="J15" i="1"/>
  <c r="K15" i="1" s="1"/>
  <c r="J16" i="1" s="1"/>
  <c r="O13" i="1"/>
  <c r="T15" i="1" l="1"/>
  <c r="T10" i="1" s="1"/>
  <c r="U29" i="2"/>
  <c r="W29" i="2" s="1"/>
  <c r="R29" i="2"/>
  <c r="Q10" i="1"/>
  <c r="U10" i="1" s="1"/>
  <c r="D22" i="1"/>
  <c r="D23" i="1" s="1"/>
  <c r="H21" i="1"/>
  <c r="C10" i="1" s="1"/>
  <c r="H10" i="1" s="1"/>
  <c r="F21" i="1"/>
  <c r="V10" i="1"/>
  <c r="Y17" i="1"/>
  <c r="X10" i="1"/>
  <c r="N19" i="2"/>
  <c r="O19" i="2" s="1"/>
  <c r="D28" i="2"/>
  <c r="H27" i="2"/>
  <c r="F27" i="2"/>
  <c r="G27" i="2" s="1"/>
  <c r="K19" i="2"/>
  <c r="J20" i="2" s="1"/>
  <c r="G21" i="2"/>
  <c r="P14" i="1"/>
  <c r="L16" i="1"/>
  <c r="K16" i="1"/>
  <c r="J17" i="1" s="1"/>
  <c r="N15" i="1"/>
  <c r="P15" i="1"/>
  <c r="S29" i="2" l="1"/>
  <c r="U30" i="2" s="1"/>
  <c r="W30" i="2" s="1"/>
  <c r="T29" i="2"/>
  <c r="Y29" i="2"/>
  <c r="G21" i="1"/>
  <c r="G10" i="1" s="1"/>
  <c r="F10" i="1"/>
  <c r="D29" i="2"/>
  <c r="H28" i="2"/>
  <c r="F28" i="2"/>
  <c r="G28" i="2" s="1"/>
  <c r="K20" i="2"/>
  <c r="L20" i="2"/>
  <c r="K17" i="1"/>
  <c r="L18" i="1" s="1"/>
  <c r="N18" i="1" s="1"/>
  <c r="L17" i="1"/>
  <c r="O15" i="1"/>
  <c r="N16" i="1"/>
  <c r="O16" i="1" s="1"/>
  <c r="Y30" i="2" l="1"/>
  <c r="X29" i="2"/>
  <c r="R30" i="2"/>
  <c r="X30" i="2"/>
  <c r="D30" i="2"/>
  <c r="F29" i="2"/>
  <c r="G29" i="2" s="1"/>
  <c r="H29" i="2"/>
  <c r="L21" i="2"/>
  <c r="N21" i="2" s="1"/>
  <c r="J21" i="2"/>
  <c r="P20" i="2"/>
  <c r="N20" i="2"/>
  <c r="O20" i="2" s="1"/>
  <c r="P21" i="2"/>
  <c r="P16" i="1"/>
  <c r="J18" i="1"/>
  <c r="T30" i="2" l="1"/>
  <c r="S30" i="2"/>
  <c r="U31" i="2" s="1"/>
  <c r="W31" i="2" s="1"/>
  <c r="D31" i="2"/>
  <c r="F30" i="2"/>
  <c r="G30" i="2" s="1"/>
  <c r="H30" i="2"/>
  <c r="K21" i="2"/>
  <c r="J22" i="2" s="1"/>
  <c r="O21" i="2"/>
  <c r="K18" i="1"/>
  <c r="L19" i="1" s="1"/>
  <c r="N17" i="1"/>
  <c r="R31" i="2" l="1"/>
  <c r="T31" i="2" s="1"/>
  <c r="Y31" i="2"/>
  <c r="K22" i="2"/>
  <c r="J23" i="2" s="1"/>
  <c r="K23" i="2" s="1"/>
  <c r="J24" i="2" s="1"/>
  <c r="L22" i="2"/>
  <c r="D32" i="2"/>
  <c r="F31" i="2"/>
  <c r="G31" i="2" s="1"/>
  <c r="H31" i="2"/>
  <c r="O17" i="1"/>
  <c r="J19" i="1"/>
  <c r="P17" i="1"/>
  <c r="O18" i="1"/>
  <c r="P18" i="1"/>
  <c r="S31" i="2" l="1"/>
  <c r="R32" i="2" s="1"/>
  <c r="S32" i="2" s="1"/>
  <c r="U33" i="2" s="1"/>
  <c r="W33" i="2" s="1"/>
  <c r="X31" i="2"/>
  <c r="L23" i="2"/>
  <c r="N23" i="2" s="1"/>
  <c r="O23" i="2" s="1"/>
  <c r="P23" i="2"/>
  <c r="N22" i="2"/>
  <c r="O22" i="2" s="1"/>
  <c r="P22" i="2"/>
  <c r="L24" i="2"/>
  <c r="D33" i="2"/>
  <c r="F32" i="2"/>
  <c r="G32" i="2" s="1"/>
  <c r="H32" i="2"/>
  <c r="K24" i="2"/>
  <c r="L25" i="2" s="1"/>
  <c r="K19" i="1"/>
  <c r="L20" i="1" s="1"/>
  <c r="U32" i="2" l="1"/>
  <c r="W32" i="2" s="1"/>
  <c r="T32" i="2"/>
  <c r="X33" i="2"/>
  <c r="Y33" i="2"/>
  <c r="Y32" i="2"/>
  <c r="X32" i="2"/>
  <c r="J25" i="2"/>
  <c r="P25" i="2"/>
  <c r="N25" i="2"/>
  <c r="O25" i="2" s="1"/>
  <c r="N24" i="2"/>
  <c r="O24" i="2" s="1"/>
  <c r="P24" i="2"/>
  <c r="D34" i="2"/>
  <c r="F33" i="2"/>
  <c r="G33" i="2" s="1"/>
  <c r="H33" i="2"/>
  <c r="K25" i="2"/>
  <c r="J26" i="2" s="1"/>
  <c r="P19" i="1"/>
  <c r="N19" i="1"/>
  <c r="J20" i="1"/>
  <c r="R33" i="2" l="1"/>
  <c r="L26" i="2"/>
  <c r="D35" i="2"/>
  <c r="F34" i="2"/>
  <c r="G34" i="2" s="1"/>
  <c r="H34" i="2"/>
  <c r="K26" i="2"/>
  <c r="J27" i="2" s="1"/>
  <c r="K20" i="1"/>
  <c r="L21" i="1" s="1"/>
  <c r="O19" i="1"/>
  <c r="S33" i="2" l="1"/>
  <c r="U34" i="2" s="1"/>
  <c r="W34" i="2" s="1"/>
  <c r="T33" i="2"/>
  <c r="L27" i="2"/>
  <c r="P26" i="2"/>
  <c r="N26" i="2"/>
  <c r="O26" i="2" s="1"/>
  <c r="D36" i="2"/>
  <c r="H35" i="2"/>
  <c r="F35" i="2"/>
  <c r="G35" i="2" s="1"/>
  <c r="K27" i="2"/>
  <c r="J28" i="2" s="1"/>
  <c r="J21" i="1"/>
  <c r="P20" i="1"/>
  <c r="N20" i="1"/>
  <c r="O20" i="1" s="1"/>
  <c r="P21" i="1"/>
  <c r="R34" i="2" l="1"/>
  <c r="Y34" i="2"/>
  <c r="X34" i="2"/>
  <c r="S34" i="2"/>
  <c r="U35" i="2" s="1"/>
  <c r="W35" i="2" s="1"/>
  <c r="T34" i="2"/>
  <c r="K21" i="1"/>
  <c r="L22" i="1" s="1"/>
  <c r="N27" i="2"/>
  <c r="O27" i="2" s="1"/>
  <c r="P27" i="2"/>
  <c r="L28" i="2"/>
  <c r="D37" i="2"/>
  <c r="H36" i="2"/>
  <c r="F36" i="2"/>
  <c r="G36" i="2" s="1"/>
  <c r="K28" i="2"/>
  <c r="J29" i="2" s="1"/>
  <c r="I10" i="1"/>
  <c r="P10" i="1" s="1"/>
  <c r="N21" i="1"/>
  <c r="R35" i="2" l="1"/>
  <c r="S35" i="2" s="1"/>
  <c r="X35" i="2"/>
  <c r="Y35" i="2"/>
  <c r="L23" i="1"/>
  <c r="N28" i="2"/>
  <c r="O28" i="2" s="1"/>
  <c r="P28" i="2"/>
  <c r="L29" i="2"/>
  <c r="D38" i="2"/>
  <c r="F37" i="2"/>
  <c r="G37" i="2" s="1"/>
  <c r="H37" i="2"/>
  <c r="K29" i="2"/>
  <c r="J30" i="2" s="1"/>
  <c r="O21" i="1"/>
  <c r="O10" i="1" s="1"/>
  <c r="N10" i="1"/>
  <c r="T35" i="2" l="1"/>
  <c r="U36" i="2"/>
  <c r="W36" i="2" s="1"/>
  <c r="R36" i="2"/>
  <c r="S36" i="2" s="1"/>
  <c r="Y36" i="2"/>
  <c r="X36" i="2"/>
  <c r="L30" i="2"/>
  <c r="P29" i="2"/>
  <c r="N29" i="2"/>
  <c r="O29" i="2" s="1"/>
  <c r="D39" i="2"/>
  <c r="H38" i="2"/>
  <c r="F38" i="2"/>
  <c r="G38" i="2" s="1"/>
  <c r="K30" i="2"/>
  <c r="J31" i="2" s="1"/>
  <c r="T36" i="2" l="1"/>
  <c r="U37" i="2"/>
  <c r="W37" i="2" s="1"/>
  <c r="R37" i="2"/>
  <c r="S37" i="2" s="1"/>
  <c r="Y37" i="2"/>
  <c r="X37" i="2"/>
  <c r="P30" i="2"/>
  <c r="N30" i="2"/>
  <c r="O30" i="2" s="1"/>
  <c r="L31" i="2"/>
  <c r="D40" i="2"/>
  <c r="F39" i="2"/>
  <c r="G39" i="2" s="1"/>
  <c r="H39" i="2"/>
  <c r="K31" i="2"/>
  <c r="J32" i="2" s="1"/>
  <c r="AH14" i="1" l="1"/>
  <c r="AH15" i="1"/>
  <c r="T37" i="2"/>
  <c r="U38" i="2"/>
  <c r="W38" i="2" s="1"/>
  <c r="R38" i="2"/>
  <c r="S38" i="2" s="1"/>
  <c r="U39" i="2" s="1"/>
  <c r="W39" i="2" s="1"/>
  <c r="Y38" i="2"/>
  <c r="X38" i="2"/>
  <c r="T38" i="2"/>
  <c r="L32" i="2"/>
  <c r="N31" i="2"/>
  <c r="O31" i="2" s="1"/>
  <c r="P31" i="2"/>
  <c r="D41" i="2"/>
  <c r="H40" i="2"/>
  <c r="F40" i="2"/>
  <c r="G40" i="2" s="1"/>
  <c r="K32" i="2"/>
  <c r="J33" i="2" s="1"/>
  <c r="R39" i="2" l="1"/>
  <c r="S39" i="2" s="1"/>
  <c r="Y39" i="2"/>
  <c r="X39" i="2"/>
  <c r="T39" i="2"/>
  <c r="L33" i="2"/>
  <c r="P32" i="2"/>
  <c r="N32" i="2"/>
  <c r="O32" i="2" s="1"/>
  <c r="D42" i="2"/>
  <c r="H41" i="2"/>
  <c r="F41" i="2"/>
  <c r="G41" i="2" s="1"/>
  <c r="K33" i="2"/>
  <c r="J34" i="2" s="1"/>
  <c r="AB16" i="1" l="1"/>
  <c r="AH16" i="1"/>
  <c r="U40" i="2"/>
  <c r="W40" i="2" s="1"/>
  <c r="X40" i="2" s="1"/>
  <c r="R40" i="2"/>
  <c r="S40" i="2" s="1"/>
  <c r="R41" i="2" s="1"/>
  <c r="T40" i="2"/>
  <c r="P33" i="2"/>
  <c r="N33" i="2"/>
  <c r="O33" i="2" s="1"/>
  <c r="L34" i="2"/>
  <c r="D43" i="2"/>
  <c r="F42" i="2"/>
  <c r="G42" i="2" s="1"/>
  <c r="H42" i="2"/>
  <c r="K34" i="2"/>
  <c r="J35" i="2" s="1"/>
  <c r="AC16" i="1" l="1"/>
  <c r="AE17" i="1" s="1"/>
  <c r="AD16" i="1"/>
  <c r="Y40" i="2"/>
  <c r="U41" i="2"/>
  <c r="W41" i="2" s="1"/>
  <c r="X41" i="2" s="1"/>
  <c r="S41" i="2"/>
  <c r="U42" i="2" s="1"/>
  <c r="W42" i="2" s="1"/>
  <c r="T41" i="2"/>
  <c r="P34" i="2"/>
  <c r="N34" i="2"/>
  <c r="O34" i="2" s="1"/>
  <c r="L35" i="2"/>
  <c r="D44" i="2"/>
  <c r="H43" i="2"/>
  <c r="F43" i="2"/>
  <c r="G43" i="2" s="1"/>
  <c r="K35" i="2"/>
  <c r="J36" i="2" s="1"/>
  <c r="AB17" i="1" l="1"/>
  <c r="AC17" i="1" s="1"/>
  <c r="AB18" i="1" s="1"/>
  <c r="AG17" i="1"/>
  <c r="AI17" i="1"/>
  <c r="Y41" i="2"/>
  <c r="R42" i="2"/>
  <c r="S42" i="2" s="1"/>
  <c r="U43" i="2" s="1"/>
  <c r="W43" i="2" s="1"/>
  <c r="Y42" i="2"/>
  <c r="X42" i="2"/>
  <c r="N35" i="2"/>
  <c r="O35" i="2" s="1"/>
  <c r="P35" i="2"/>
  <c r="L36" i="2"/>
  <c r="D45" i="2"/>
  <c r="H44" i="2"/>
  <c r="F44" i="2"/>
  <c r="G44" i="2" s="1"/>
  <c r="K36" i="2"/>
  <c r="J37" i="2" s="1"/>
  <c r="AD17" i="1" l="1"/>
  <c r="AE18" i="1"/>
  <c r="AI18" i="1" s="1"/>
  <c r="AC18" i="1"/>
  <c r="AE19" i="1" s="1"/>
  <c r="AD18" i="1"/>
  <c r="AH17" i="1"/>
  <c r="T42" i="2"/>
  <c r="R43" i="2"/>
  <c r="S43" i="2" s="1"/>
  <c r="U44" i="2" s="1"/>
  <c r="W44" i="2" s="1"/>
  <c r="X43" i="2"/>
  <c r="Y43" i="2"/>
  <c r="N36" i="2"/>
  <c r="O36" i="2" s="1"/>
  <c r="P36" i="2"/>
  <c r="L37" i="2"/>
  <c r="D46" i="2"/>
  <c r="F45" i="2"/>
  <c r="G45" i="2" s="1"/>
  <c r="H45" i="2"/>
  <c r="K37" i="2"/>
  <c r="J38" i="2" s="1"/>
  <c r="AG18" i="1" l="1"/>
  <c r="AI19" i="1"/>
  <c r="AG19" i="1"/>
  <c r="AB19" i="1"/>
  <c r="T43" i="2"/>
  <c r="R44" i="2"/>
  <c r="S44" i="2" s="1"/>
  <c r="X44" i="2"/>
  <c r="Y44" i="2"/>
  <c r="P37" i="2"/>
  <c r="N37" i="2"/>
  <c r="O37" i="2" s="1"/>
  <c r="L38" i="2"/>
  <c r="D47" i="2"/>
  <c r="F46" i="2"/>
  <c r="G46" i="2" s="1"/>
  <c r="H46" i="2"/>
  <c r="K38" i="2"/>
  <c r="L39" i="2" s="1"/>
  <c r="AC19" i="1" l="1"/>
  <c r="AE20" i="1" s="1"/>
  <c r="AD19" i="1"/>
  <c r="AH18" i="1"/>
  <c r="T44" i="2"/>
  <c r="U45" i="2"/>
  <c r="W45" i="2" s="1"/>
  <c r="R45" i="2"/>
  <c r="S45" i="2" s="1"/>
  <c r="U46" i="2" s="1"/>
  <c r="W46" i="2" s="1"/>
  <c r="Y45" i="2"/>
  <c r="X45" i="2"/>
  <c r="T45" i="2"/>
  <c r="J39" i="2"/>
  <c r="N39" i="2"/>
  <c r="O39" i="2" s="1"/>
  <c r="P39" i="2"/>
  <c r="P38" i="2"/>
  <c r="N38" i="2"/>
  <c r="O38" i="2" s="1"/>
  <c r="D48" i="2"/>
  <c r="F47" i="2"/>
  <c r="G47" i="2" s="1"/>
  <c r="H47" i="2"/>
  <c r="K39" i="2"/>
  <c r="J40" i="2" s="1"/>
  <c r="AG20" i="1" l="1"/>
  <c r="AI20" i="1"/>
  <c r="AB20" i="1"/>
  <c r="AH19" i="1"/>
  <c r="R46" i="2"/>
  <c r="S46" i="2" s="1"/>
  <c r="U47" i="2" s="1"/>
  <c r="W47" i="2" s="1"/>
  <c r="Y46" i="2"/>
  <c r="X46" i="2"/>
  <c r="L40" i="2"/>
  <c r="P40" i="2" s="1"/>
  <c r="N40" i="2"/>
  <c r="O40" i="2" s="1"/>
  <c r="D49" i="2"/>
  <c r="F48" i="2"/>
  <c r="G48" i="2" s="1"/>
  <c r="H48" i="2"/>
  <c r="K40" i="2"/>
  <c r="L41" i="2" s="1"/>
  <c r="AC20" i="1" l="1"/>
  <c r="AE21" i="1" s="1"/>
  <c r="AD20" i="1"/>
  <c r="AB21" i="1"/>
  <c r="AH20" i="1"/>
  <c r="T46" i="2"/>
  <c r="R47" i="2"/>
  <c r="S47" i="2" s="1"/>
  <c r="Y47" i="2"/>
  <c r="X47" i="2"/>
  <c r="P41" i="2"/>
  <c r="N41" i="2"/>
  <c r="O41" i="2" s="1"/>
  <c r="J41" i="2"/>
  <c r="D50" i="2"/>
  <c r="H49" i="2"/>
  <c r="F49" i="2"/>
  <c r="G49" i="2" s="1"/>
  <c r="K41" i="2"/>
  <c r="J42" i="2" s="1"/>
  <c r="AI21" i="1" l="1"/>
  <c r="AG21" i="1"/>
  <c r="AC21" i="1"/>
  <c r="AD21" i="1"/>
  <c r="AH21" i="1"/>
  <c r="T47" i="2"/>
  <c r="U48" i="2"/>
  <c r="W48" i="2" s="1"/>
  <c r="X48" i="2" s="1"/>
  <c r="R48" i="2"/>
  <c r="S48" i="2" s="1"/>
  <c r="U49" i="2" s="1"/>
  <c r="W49" i="2" s="1"/>
  <c r="L42" i="2"/>
  <c r="D51" i="2"/>
  <c r="H50" i="2"/>
  <c r="F50" i="2"/>
  <c r="G50" i="2" s="1"/>
  <c r="K42" i="2"/>
  <c r="L43" i="2" s="1"/>
  <c r="AE23" i="1" l="1"/>
  <c r="AE22" i="1"/>
  <c r="T48" i="2"/>
  <c r="Y48" i="2"/>
  <c r="R49" i="2"/>
  <c r="X49" i="2"/>
  <c r="Y49" i="2"/>
  <c r="S49" i="2"/>
  <c r="U50" i="2" s="1"/>
  <c r="W50" i="2" s="1"/>
  <c r="T49" i="2"/>
  <c r="N43" i="2"/>
  <c r="O43" i="2" s="1"/>
  <c r="P43" i="2"/>
  <c r="P42" i="2"/>
  <c r="N42" i="2"/>
  <c r="O42" i="2" s="1"/>
  <c r="J43" i="2"/>
  <c r="K43" i="2" s="1"/>
  <c r="D52" i="2"/>
  <c r="H51" i="2"/>
  <c r="F51" i="2"/>
  <c r="G51" i="2" s="1"/>
  <c r="R50" i="2" l="1"/>
  <c r="T50" i="2" s="1"/>
  <c r="Y50" i="2"/>
  <c r="X50" i="2"/>
  <c r="L44" i="2"/>
  <c r="J44" i="2"/>
  <c r="D53" i="2"/>
  <c r="H52" i="2"/>
  <c r="F52" i="2"/>
  <c r="G52" i="2" s="1"/>
  <c r="K44" i="2"/>
  <c r="J45" i="2" s="1"/>
  <c r="S50" i="2" l="1"/>
  <c r="U51" i="2" s="1"/>
  <c r="W51" i="2" s="1"/>
  <c r="X51" i="2" s="1"/>
  <c r="L45" i="2"/>
  <c r="N44" i="2"/>
  <c r="O44" i="2" s="1"/>
  <c r="P44" i="2"/>
  <c r="D54" i="2"/>
  <c r="F53" i="2"/>
  <c r="G53" i="2" s="1"/>
  <c r="H53" i="2"/>
  <c r="K45" i="2"/>
  <c r="L46" i="2" s="1"/>
  <c r="Y51" i="2" l="1"/>
  <c r="R51" i="2"/>
  <c r="J46" i="2"/>
  <c r="K46" i="2" s="1"/>
  <c r="J47" i="2" s="1"/>
  <c r="P46" i="2"/>
  <c r="N46" i="2"/>
  <c r="O46" i="2" s="1"/>
  <c r="P45" i="2"/>
  <c r="N45" i="2"/>
  <c r="O45" i="2" s="1"/>
  <c r="D55" i="2"/>
  <c r="F54" i="2"/>
  <c r="G54" i="2" s="1"/>
  <c r="H54" i="2"/>
  <c r="S51" i="2" l="1"/>
  <c r="T51" i="2"/>
  <c r="L47" i="2"/>
  <c r="N47" i="2"/>
  <c r="O47" i="2" s="1"/>
  <c r="P47" i="2"/>
  <c r="D56" i="2"/>
  <c r="F55" i="2"/>
  <c r="G55" i="2" s="1"/>
  <c r="H55" i="2"/>
  <c r="K47" i="2"/>
  <c r="J48" i="2" s="1"/>
  <c r="U52" i="2" l="1"/>
  <c r="R52" i="2"/>
  <c r="L48" i="2"/>
  <c r="D57" i="2"/>
  <c r="H56" i="2"/>
  <c r="F56" i="2"/>
  <c r="G56" i="2" s="1"/>
  <c r="K48" i="2"/>
  <c r="J49" i="2" s="1"/>
  <c r="S52" i="2" l="1"/>
  <c r="R53" i="2" s="1"/>
  <c r="T52" i="2"/>
  <c r="W52" i="2"/>
  <c r="X52" i="2" s="1"/>
  <c r="Y52" i="2"/>
  <c r="N48" i="2"/>
  <c r="O48" i="2" s="1"/>
  <c r="P48" i="2"/>
  <c r="L49" i="2"/>
  <c r="D58" i="2"/>
  <c r="H57" i="2"/>
  <c r="F57" i="2"/>
  <c r="G57" i="2" s="1"/>
  <c r="K49" i="2"/>
  <c r="J50" i="2" s="1"/>
  <c r="U53" i="2" l="1"/>
  <c r="S53" i="2"/>
  <c r="U54" i="2" s="1"/>
  <c r="T53" i="2"/>
  <c r="R54" i="2"/>
  <c r="P49" i="2"/>
  <c r="N49" i="2"/>
  <c r="O49" i="2" s="1"/>
  <c r="L50" i="2"/>
  <c r="D59" i="2"/>
  <c r="H58" i="2"/>
  <c r="F58" i="2"/>
  <c r="G58" i="2" s="1"/>
  <c r="K50" i="2"/>
  <c r="L51" i="2" s="1"/>
  <c r="Y53" i="2" l="1"/>
  <c r="W53" i="2"/>
  <c r="X53" i="2" s="1"/>
  <c r="T54" i="2"/>
  <c r="S54" i="2"/>
  <c r="U55" i="2" s="1"/>
  <c r="W54" i="2"/>
  <c r="X54" i="2" s="1"/>
  <c r="Y54" i="2"/>
  <c r="J51" i="2"/>
  <c r="N51" i="2"/>
  <c r="O51" i="2" s="1"/>
  <c r="P51" i="2"/>
  <c r="P50" i="2"/>
  <c r="N50" i="2"/>
  <c r="O50" i="2" s="1"/>
  <c r="D60" i="2"/>
  <c r="H59" i="2"/>
  <c r="F59" i="2"/>
  <c r="G59" i="2" s="1"/>
  <c r="K51" i="2"/>
  <c r="J52" i="2" s="1"/>
  <c r="R55" i="2" l="1"/>
  <c r="S55" i="2" s="1"/>
  <c r="T55" i="2"/>
  <c r="W55" i="2"/>
  <c r="X55" i="2" s="1"/>
  <c r="Y55" i="2"/>
  <c r="L52" i="2"/>
  <c r="N52" i="2" s="1"/>
  <c r="O52" i="2" s="1"/>
  <c r="P52" i="2"/>
  <c r="D61" i="2"/>
  <c r="H60" i="2"/>
  <c r="F60" i="2"/>
  <c r="G60" i="2" s="1"/>
  <c r="K52" i="2"/>
  <c r="J53" i="2" s="1"/>
  <c r="U56" i="2" l="1"/>
  <c r="R56" i="2"/>
  <c r="S56" i="2" s="1"/>
  <c r="W56" i="2"/>
  <c r="X56" i="2" s="1"/>
  <c r="Y56" i="2"/>
  <c r="L53" i="2"/>
  <c r="D62" i="2"/>
  <c r="F61" i="2"/>
  <c r="G61" i="2" s="1"/>
  <c r="H61" i="2"/>
  <c r="K53" i="2"/>
  <c r="J54" i="2" s="1"/>
  <c r="T56" i="2" l="1"/>
  <c r="U57" i="2"/>
  <c r="R57" i="2"/>
  <c r="S57" i="2" s="1"/>
  <c r="U58" i="2" s="1"/>
  <c r="W57" i="2"/>
  <c r="X57" i="2" s="1"/>
  <c r="Y57" i="2"/>
  <c r="P53" i="2"/>
  <c r="N53" i="2"/>
  <c r="O53" i="2" s="1"/>
  <c r="L54" i="2"/>
  <c r="D63" i="2"/>
  <c r="H62" i="2"/>
  <c r="F62" i="2"/>
  <c r="G62" i="2" s="1"/>
  <c r="K54" i="2"/>
  <c r="J55" i="2" s="1"/>
  <c r="T57" i="2" l="1"/>
  <c r="R58" i="2"/>
  <c r="S58" i="2" s="1"/>
  <c r="U59" i="2" s="1"/>
  <c r="T58" i="2"/>
  <c r="W58" i="2"/>
  <c r="X58" i="2" s="1"/>
  <c r="Y58" i="2"/>
  <c r="N54" i="2"/>
  <c r="O54" i="2" s="1"/>
  <c r="P54" i="2"/>
  <c r="L55" i="2"/>
  <c r="D64" i="2"/>
  <c r="F63" i="2"/>
  <c r="G63" i="2" s="1"/>
  <c r="H63" i="2"/>
  <c r="K55" i="2"/>
  <c r="J56" i="2" s="1"/>
  <c r="R59" i="2" l="1"/>
  <c r="T59" i="2" s="1"/>
  <c r="W59" i="2"/>
  <c r="X59" i="2" s="1"/>
  <c r="Y59" i="2"/>
  <c r="N55" i="2"/>
  <c r="O55" i="2" s="1"/>
  <c r="P55" i="2"/>
  <c r="L56" i="2"/>
  <c r="D65" i="2"/>
  <c r="H64" i="2"/>
  <c r="F64" i="2"/>
  <c r="G64" i="2" s="1"/>
  <c r="K56" i="2"/>
  <c r="J57" i="2" s="1"/>
  <c r="S59" i="2" l="1"/>
  <c r="R60" i="2"/>
  <c r="U60" i="2"/>
  <c r="P56" i="2"/>
  <c r="N56" i="2"/>
  <c r="O56" i="2" s="1"/>
  <c r="L57" i="2"/>
  <c r="D66" i="2"/>
  <c r="F65" i="2"/>
  <c r="G65" i="2" s="1"/>
  <c r="H65" i="2"/>
  <c r="K57" i="2"/>
  <c r="J58" i="2" s="1"/>
  <c r="W60" i="2" l="1"/>
  <c r="X60" i="2" s="1"/>
  <c r="Y60" i="2"/>
  <c r="T60" i="2"/>
  <c r="S60" i="2"/>
  <c r="R61" i="2" s="1"/>
  <c r="P57" i="2"/>
  <c r="N57" i="2"/>
  <c r="O57" i="2" s="1"/>
  <c r="L58" i="2"/>
  <c r="D67" i="2"/>
  <c r="F66" i="2"/>
  <c r="G66" i="2" s="1"/>
  <c r="H66" i="2"/>
  <c r="K58" i="2"/>
  <c r="J59" i="2" s="1"/>
  <c r="U61" i="2" l="1"/>
  <c r="Y61" i="2" s="1"/>
  <c r="T61" i="2"/>
  <c r="S61" i="2"/>
  <c r="R62" i="2" s="1"/>
  <c r="P58" i="2"/>
  <c r="N58" i="2"/>
  <c r="O58" i="2" s="1"/>
  <c r="L59" i="2"/>
  <c r="D68" i="2"/>
  <c r="H67" i="2"/>
  <c r="F67" i="2"/>
  <c r="G67" i="2" s="1"/>
  <c r="K59" i="2"/>
  <c r="L60" i="2" s="1"/>
  <c r="W61" i="2" l="1"/>
  <c r="X61" i="2" s="1"/>
  <c r="U62" i="2"/>
  <c r="W62" i="2"/>
  <c r="X62" i="2" s="1"/>
  <c r="Y62" i="2"/>
  <c r="T62" i="2"/>
  <c r="S62" i="2"/>
  <c r="R63" i="2" s="1"/>
  <c r="J60" i="2"/>
  <c r="N60" i="2"/>
  <c r="O60" i="2" s="1"/>
  <c r="P60" i="2"/>
  <c r="N59" i="2"/>
  <c r="O59" i="2" s="1"/>
  <c r="P59" i="2"/>
  <c r="D69" i="2"/>
  <c r="H68" i="2"/>
  <c r="F68" i="2"/>
  <c r="G68" i="2" s="1"/>
  <c r="K60" i="2"/>
  <c r="J61" i="2" s="1"/>
  <c r="U63" i="2" l="1"/>
  <c r="Y63" i="2" s="1"/>
  <c r="T63" i="2"/>
  <c r="S63" i="2"/>
  <c r="R64" i="2" s="1"/>
  <c r="L61" i="2"/>
  <c r="D70" i="2"/>
  <c r="F69" i="2"/>
  <c r="G69" i="2" s="1"/>
  <c r="H69" i="2"/>
  <c r="K61" i="2"/>
  <c r="J62" i="2" s="1"/>
  <c r="W63" i="2" l="1"/>
  <c r="X63" i="2" s="1"/>
  <c r="U64" i="2"/>
  <c r="W64" i="2" s="1"/>
  <c r="X64" i="2" s="1"/>
  <c r="T64" i="2"/>
  <c r="S64" i="2"/>
  <c r="U65" i="2" s="1"/>
  <c r="L62" i="2"/>
  <c r="P61" i="2"/>
  <c r="N61" i="2"/>
  <c r="O61" i="2" s="1"/>
  <c r="D71" i="2"/>
  <c r="F70" i="2"/>
  <c r="G70" i="2" s="1"/>
  <c r="H70" i="2"/>
  <c r="K62" i="2"/>
  <c r="J63" i="2" s="1"/>
  <c r="Y64" i="2" l="1"/>
  <c r="W65" i="2"/>
  <c r="X65" i="2" s="1"/>
  <c r="Y65" i="2"/>
  <c r="R65" i="2"/>
  <c r="N62" i="2"/>
  <c r="O62" i="2" s="1"/>
  <c r="P62" i="2"/>
  <c r="L63" i="2"/>
  <c r="D72" i="2"/>
  <c r="F71" i="2"/>
  <c r="G71" i="2" s="1"/>
  <c r="H71" i="2"/>
  <c r="K63" i="2"/>
  <c r="J64" i="2" s="1"/>
  <c r="T65" i="2" l="1"/>
  <c r="S65" i="2"/>
  <c r="R66" i="2" s="1"/>
  <c r="U66" i="2"/>
  <c r="N63" i="2"/>
  <c r="O63" i="2" s="1"/>
  <c r="P63" i="2"/>
  <c r="L64" i="2"/>
  <c r="D73" i="2"/>
  <c r="H72" i="2"/>
  <c r="F72" i="2"/>
  <c r="G72" i="2" s="1"/>
  <c r="K64" i="2"/>
  <c r="J65" i="2" s="1"/>
  <c r="W66" i="2" l="1"/>
  <c r="X66" i="2" s="1"/>
  <c r="Y66" i="2"/>
  <c r="T66" i="2"/>
  <c r="S66" i="2"/>
  <c r="R67" i="2" s="1"/>
  <c r="P64" i="2"/>
  <c r="N64" i="2"/>
  <c r="O64" i="2" s="1"/>
  <c r="L65" i="2"/>
  <c r="D74" i="2"/>
  <c r="H73" i="2"/>
  <c r="F73" i="2"/>
  <c r="G73" i="2" s="1"/>
  <c r="K65" i="2"/>
  <c r="J66" i="2" s="1"/>
  <c r="T67" i="2" l="1"/>
  <c r="S67" i="2"/>
  <c r="U68" i="2" s="1"/>
  <c r="U67" i="2"/>
  <c r="P65" i="2"/>
  <c r="N65" i="2"/>
  <c r="O65" i="2" s="1"/>
  <c r="L66" i="2"/>
  <c r="D75" i="2"/>
  <c r="H74" i="2"/>
  <c r="F74" i="2"/>
  <c r="G74" i="2" s="1"/>
  <c r="K66" i="2"/>
  <c r="J67" i="2" s="1"/>
  <c r="R68" i="2" l="1"/>
  <c r="W67" i="2"/>
  <c r="X67" i="2" s="1"/>
  <c r="Y67" i="2"/>
  <c r="T68" i="2"/>
  <c r="S68" i="2"/>
  <c r="R69" i="2" s="1"/>
  <c r="W68" i="2"/>
  <c r="X68" i="2" s="1"/>
  <c r="Y68" i="2"/>
  <c r="P66" i="2"/>
  <c r="N66" i="2"/>
  <c r="O66" i="2" s="1"/>
  <c r="L67" i="2"/>
  <c r="D76" i="2"/>
  <c r="H75" i="2"/>
  <c r="F75" i="2"/>
  <c r="G75" i="2" s="1"/>
  <c r="K67" i="2"/>
  <c r="J68" i="2" s="1"/>
  <c r="U69" i="2" l="1"/>
  <c r="W69" i="2"/>
  <c r="X69" i="2" s="1"/>
  <c r="Y69" i="2"/>
  <c r="T69" i="2"/>
  <c r="S69" i="2"/>
  <c r="R70" i="2" s="1"/>
  <c r="N67" i="2"/>
  <c r="O67" i="2" s="1"/>
  <c r="P67" i="2"/>
  <c r="L68" i="2"/>
  <c r="D77" i="2"/>
  <c r="H76" i="2"/>
  <c r="F76" i="2"/>
  <c r="G76" i="2" s="1"/>
  <c r="K68" i="2"/>
  <c r="J69" i="2" s="1"/>
  <c r="U70" i="2" l="1"/>
  <c r="Y70" i="2" s="1"/>
  <c r="T70" i="2"/>
  <c r="S70" i="2"/>
  <c r="R71" i="2" s="1"/>
  <c r="N68" i="2"/>
  <c r="O68" i="2" s="1"/>
  <c r="P68" i="2"/>
  <c r="L69" i="2"/>
  <c r="D78" i="2"/>
  <c r="F77" i="2"/>
  <c r="G77" i="2" s="1"/>
  <c r="H77" i="2"/>
  <c r="K69" i="2"/>
  <c r="L70" i="2" s="1"/>
  <c r="W70" i="2" l="1"/>
  <c r="X70" i="2" s="1"/>
  <c r="U71" i="2"/>
  <c r="W71" i="2"/>
  <c r="X71" i="2" s="1"/>
  <c r="Y71" i="2"/>
  <c r="S71" i="2"/>
  <c r="U72" i="2" s="1"/>
  <c r="T71" i="2"/>
  <c r="R72" i="2"/>
  <c r="J70" i="2"/>
  <c r="P70" i="2"/>
  <c r="N70" i="2"/>
  <c r="O70" i="2" s="1"/>
  <c r="L71" i="2"/>
  <c r="P69" i="2"/>
  <c r="N69" i="2"/>
  <c r="O69" i="2" s="1"/>
  <c r="D79" i="2"/>
  <c r="F78" i="2"/>
  <c r="G78" i="2" s="1"/>
  <c r="H78" i="2"/>
  <c r="K70" i="2"/>
  <c r="J71" i="2" s="1"/>
  <c r="T72" i="2" l="1"/>
  <c r="S72" i="2"/>
  <c r="R73" i="2" s="1"/>
  <c r="W72" i="2"/>
  <c r="X72" i="2" s="1"/>
  <c r="Y72" i="2"/>
  <c r="N71" i="2"/>
  <c r="O71" i="2" s="1"/>
  <c r="P71" i="2"/>
  <c r="D80" i="2"/>
  <c r="F79" i="2"/>
  <c r="G79" i="2" s="1"/>
  <c r="H79" i="2"/>
  <c r="K71" i="2"/>
  <c r="J72" i="2" s="1"/>
  <c r="U73" i="2" l="1"/>
  <c r="T73" i="2"/>
  <c r="S73" i="2"/>
  <c r="R74" i="2" s="1"/>
  <c r="L72" i="2"/>
  <c r="D81" i="2"/>
  <c r="H80" i="2"/>
  <c r="F80" i="2"/>
  <c r="G80" i="2" s="1"/>
  <c r="K72" i="2"/>
  <c r="J73" i="2" s="1"/>
  <c r="U74" i="2" l="1"/>
  <c r="T74" i="2"/>
  <c r="S74" i="2"/>
  <c r="R75" i="2" s="1"/>
  <c r="W73" i="2"/>
  <c r="X73" i="2" s="1"/>
  <c r="Y73" i="2"/>
  <c r="N72" i="2"/>
  <c r="O72" i="2" s="1"/>
  <c r="P72" i="2"/>
  <c r="L73" i="2"/>
  <c r="D82" i="2"/>
  <c r="F81" i="2"/>
  <c r="G81" i="2" s="1"/>
  <c r="H81" i="2"/>
  <c r="K73" i="2"/>
  <c r="J74" i="2" s="1"/>
  <c r="U75" i="2" l="1"/>
  <c r="T75" i="2"/>
  <c r="S75" i="2"/>
  <c r="R76" i="2" s="1"/>
  <c r="W75" i="2"/>
  <c r="X75" i="2" s="1"/>
  <c r="Y75" i="2"/>
  <c r="Y74" i="2"/>
  <c r="W74" i="2"/>
  <c r="X74" i="2" s="1"/>
  <c r="L74" i="2"/>
  <c r="P73" i="2"/>
  <c r="N73" i="2"/>
  <c r="O73" i="2" s="1"/>
  <c r="D83" i="2"/>
  <c r="F82" i="2"/>
  <c r="G82" i="2" s="1"/>
  <c r="H82" i="2"/>
  <c r="K74" i="2"/>
  <c r="J75" i="2" s="1"/>
  <c r="U76" i="2" l="1"/>
  <c r="S76" i="2"/>
  <c r="R77" i="2" s="1"/>
  <c r="T76" i="2"/>
  <c r="U77" i="2"/>
  <c r="L75" i="2"/>
  <c r="P74" i="2"/>
  <c r="N74" i="2"/>
  <c r="O74" i="2" s="1"/>
  <c r="D84" i="2"/>
  <c r="H83" i="2"/>
  <c r="F83" i="2"/>
  <c r="G83" i="2" s="1"/>
  <c r="K75" i="2"/>
  <c r="J76" i="2" s="1"/>
  <c r="Y77" i="2" l="1"/>
  <c r="W77" i="2"/>
  <c r="X77" i="2" s="1"/>
  <c r="T77" i="2"/>
  <c r="S77" i="2"/>
  <c r="R78" i="2" s="1"/>
  <c r="W76" i="2"/>
  <c r="X76" i="2" s="1"/>
  <c r="Y76" i="2"/>
  <c r="N75" i="2"/>
  <c r="O75" i="2" s="1"/>
  <c r="P75" i="2"/>
  <c r="L76" i="2"/>
  <c r="D85" i="2"/>
  <c r="H84" i="2"/>
  <c r="F84" i="2"/>
  <c r="G84" i="2" s="1"/>
  <c r="K76" i="2"/>
  <c r="J77" i="2" s="1"/>
  <c r="S78" i="2" l="1"/>
  <c r="U79" i="2" s="1"/>
  <c r="R79" i="2"/>
  <c r="T78" i="2"/>
  <c r="U78" i="2"/>
  <c r="N76" i="2"/>
  <c r="O76" i="2" s="1"/>
  <c r="P76" i="2"/>
  <c r="L77" i="2"/>
  <c r="D86" i="2"/>
  <c r="F85" i="2"/>
  <c r="G85" i="2" s="1"/>
  <c r="H85" i="2"/>
  <c r="K77" i="2"/>
  <c r="J78" i="2" s="1"/>
  <c r="W78" i="2" l="1"/>
  <c r="X78" i="2" s="1"/>
  <c r="Y78" i="2"/>
  <c r="S79" i="2"/>
  <c r="R80" i="2" s="1"/>
  <c r="T79" i="2"/>
  <c r="W79" i="2"/>
  <c r="X79" i="2" s="1"/>
  <c r="Y79" i="2"/>
  <c r="L78" i="2"/>
  <c r="P77" i="2"/>
  <c r="N77" i="2"/>
  <c r="O77" i="2" s="1"/>
  <c r="D87" i="2"/>
  <c r="H86" i="2"/>
  <c r="F86" i="2"/>
  <c r="G86" i="2" s="1"/>
  <c r="K78" i="2"/>
  <c r="J79" i="2" s="1"/>
  <c r="U80" i="2" l="1"/>
  <c r="T80" i="2"/>
  <c r="S80" i="2"/>
  <c r="U81" i="2" s="1"/>
  <c r="R81" i="2"/>
  <c r="W80" i="2"/>
  <c r="X80" i="2" s="1"/>
  <c r="Y80" i="2"/>
  <c r="L79" i="2"/>
  <c r="P78" i="2"/>
  <c r="N78" i="2"/>
  <c r="O78" i="2" s="1"/>
  <c r="D88" i="2"/>
  <c r="F87" i="2"/>
  <c r="G87" i="2" s="1"/>
  <c r="H87" i="2"/>
  <c r="K79" i="2"/>
  <c r="J80" i="2" s="1"/>
  <c r="T81" i="2" l="1"/>
  <c r="S81" i="2"/>
  <c r="R82" i="2" s="1"/>
  <c r="W81" i="2"/>
  <c r="X81" i="2" s="1"/>
  <c r="Y81" i="2"/>
  <c r="N79" i="2"/>
  <c r="O79" i="2" s="1"/>
  <c r="P79" i="2"/>
  <c r="L80" i="2"/>
  <c r="D89" i="2"/>
  <c r="H88" i="2"/>
  <c r="F88" i="2"/>
  <c r="G88" i="2" s="1"/>
  <c r="K80" i="2"/>
  <c r="J81" i="2" s="1"/>
  <c r="U82" i="2" l="1"/>
  <c r="Y82" i="2"/>
  <c r="W82" i="2"/>
  <c r="X82" i="2" s="1"/>
  <c r="T82" i="2"/>
  <c r="S82" i="2"/>
  <c r="R83" i="2" s="1"/>
  <c r="P80" i="2"/>
  <c r="N80" i="2"/>
  <c r="O80" i="2" s="1"/>
  <c r="L81" i="2"/>
  <c r="D90" i="2"/>
  <c r="H89" i="2"/>
  <c r="F89" i="2"/>
  <c r="G89" i="2" s="1"/>
  <c r="K81" i="2"/>
  <c r="J82" i="2" s="1"/>
  <c r="S83" i="2" l="1"/>
  <c r="U84" i="2" s="1"/>
  <c r="T83" i="2"/>
  <c r="R84" i="2"/>
  <c r="U83" i="2"/>
  <c r="P81" i="2"/>
  <c r="N81" i="2"/>
  <c r="O81" i="2" s="1"/>
  <c r="L82" i="2"/>
  <c r="D91" i="2"/>
  <c r="H90" i="2"/>
  <c r="F90" i="2"/>
  <c r="G90" i="2" s="1"/>
  <c r="K82" i="2"/>
  <c r="J83" i="2" s="1"/>
  <c r="W83" i="2" l="1"/>
  <c r="X83" i="2" s="1"/>
  <c r="Y83" i="2"/>
  <c r="T84" i="2"/>
  <c r="S84" i="2"/>
  <c r="R85" i="2" s="1"/>
  <c r="W84" i="2"/>
  <c r="X84" i="2" s="1"/>
  <c r="Y84" i="2"/>
  <c r="P82" i="2"/>
  <c r="N82" i="2"/>
  <c r="O82" i="2" s="1"/>
  <c r="L83" i="2"/>
  <c r="D92" i="2"/>
  <c r="H91" i="2"/>
  <c r="F91" i="2"/>
  <c r="G91" i="2" s="1"/>
  <c r="K83" i="2"/>
  <c r="J84" i="2" s="1"/>
  <c r="U85" i="2" l="1"/>
  <c r="Y85" i="2" s="1"/>
  <c r="T85" i="2"/>
  <c r="S85" i="2"/>
  <c r="R86" i="2" s="1"/>
  <c r="L84" i="2"/>
  <c r="N83" i="2"/>
  <c r="O83" i="2" s="1"/>
  <c r="P83" i="2"/>
  <c r="D93" i="2"/>
  <c r="H92" i="2"/>
  <c r="F92" i="2"/>
  <c r="G92" i="2" s="1"/>
  <c r="K84" i="2"/>
  <c r="J85" i="2" s="1"/>
  <c r="W85" i="2" l="1"/>
  <c r="X85" i="2" s="1"/>
  <c r="U86" i="2"/>
  <c r="W86" i="2" s="1"/>
  <c r="X86" i="2" s="1"/>
  <c r="T86" i="2"/>
  <c r="S86" i="2"/>
  <c r="R87" i="2" s="1"/>
  <c r="N84" i="2"/>
  <c r="O84" i="2" s="1"/>
  <c r="P84" i="2"/>
  <c r="L85" i="2"/>
  <c r="D94" i="2"/>
  <c r="F93" i="2"/>
  <c r="G93" i="2" s="1"/>
  <c r="H93" i="2"/>
  <c r="K85" i="2"/>
  <c r="J86" i="2" s="1"/>
  <c r="Y86" i="2" l="1"/>
  <c r="U87" i="2"/>
  <c r="W87" i="2"/>
  <c r="X87" i="2" s="1"/>
  <c r="Y87" i="2"/>
  <c r="T87" i="2"/>
  <c r="S87" i="2"/>
  <c r="R88" i="2" s="1"/>
  <c r="L86" i="2"/>
  <c r="P85" i="2"/>
  <c r="N85" i="2"/>
  <c r="O85" i="2" s="1"/>
  <c r="D95" i="2"/>
  <c r="F94" i="2"/>
  <c r="G94" i="2" s="1"/>
  <c r="H94" i="2"/>
  <c r="K86" i="2"/>
  <c r="J87" i="2" s="1"/>
  <c r="U88" i="2" l="1"/>
  <c r="W88" i="2" s="1"/>
  <c r="X88" i="2" s="1"/>
  <c r="T88" i="2"/>
  <c r="S88" i="2"/>
  <c r="R89" i="2" s="1"/>
  <c r="N86" i="2"/>
  <c r="O86" i="2" s="1"/>
  <c r="P86" i="2"/>
  <c r="L87" i="2"/>
  <c r="D96" i="2"/>
  <c r="F95" i="2"/>
  <c r="G95" i="2" s="1"/>
  <c r="H95" i="2"/>
  <c r="K87" i="2"/>
  <c r="J88" i="2" s="1"/>
  <c r="Y88" i="2" l="1"/>
  <c r="T89" i="2"/>
  <c r="S89" i="2"/>
  <c r="R90" i="2" s="1"/>
  <c r="U89" i="2"/>
  <c r="N87" i="2"/>
  <c r="O87" i="2" s="1"/>
  <c r="P87" i="2"/>
  <c r="L88" i="2"/>
  <c r="D97" i="2"/>
  <c r="F96" i="2"/>
  <c r="G96" i="2" s="1"/>
  <c r="H96" i="2"/>
  <c r="K88" i="2"/>
  <c r="J89" i="2" s="1"/>
  <c r="W89" i="2" l="1"/>
  <c r="X89" i="2" s="1"/>
  <c r="Y89" i="2"/>
  <c r="U90" i="2"/>
  <c r="T90" i="2"/>
  <c r="S90" i="2"/>
  <c r="R91" i="2" s="1"/>
  <c r="N88" i="2"/>
  <c r="O88" i="2" s="1"/>
  <c r="P88" i="2"/>
  <c r="L89" i="2"/>
  <c r="D98" i="2"/>
  <c r="F97" i="2"/>
  <c r="G97" i="2" s="1"/>
  <c r="H97" i="2"/>
  <c r="K89" i="2"/>
  <c r="J90" i="2" s="1"/>
  <c r="Y90" i="2" l="1"/>
  <c r="W90" i="2"/>
  <c r="X90" i="2" s="1"/>
  <c r="T91" i="2"/>
  <c r="S91" i="2"/>
  <c r="R92" i="2" s="1"/>
  <c r="U91" i="2"/>
  <c r="P89" i="2"/>
  <c r="N89" i="2"/>
  <c r="O89" i="2" s="1"/>
  <c r="L90" i="2"/>
  <c r="D99" i="2"/>
  <c r="F98" i="2"/>
  <c r="G98" i="2" s="1"/>
  <c r="H98" i="2"/>
  <c r="K90" i="2"/>
  <c r="J91" i="2" s="1"/>
  <c r="U92" i="2" l="1"/>
  <c r="W91" i="2"/>
  <c r="X91" i="2" s="1"/>
  <c r="Y91" i="2"/>
  <c r="W92" i="2"/>
  <c r="X92" i="2" s="1"/>
  <c r="Y92" i="2"/>
  <c r="T92" i="2"/>
  <c r="S92" i="2"/>
  <c r="R93" i="2" s="1"/>
  <c r="P90" i="2"/>
  <c r="N90" i="2"/>
  <c r="O90" i="2" s="1"/>
  <c r="L91" i="2"/>
  <c r="D100" i="2"/>
  <c r="H99" i="2"/>
  <c r="F99" i="2"/>
  <c r="G99" i="2" s="1"/>
  <c r="K91" i="2"/>
  <c r="J92" i="2" s="1"/>
  <c r="U93" i="2" l="1"/>
  <c r="T93" i="2"/>
  <c r="S93" i="2"/>
  <c r="R94" i="2" s="1"/>
  <c r="N91" i="2"/>
  <c r="O91" i="2" s="1"/>
  <c r="P91" i="2"/>
  <c r="L92" i="2"/>
  <c r="D101" i="2"/>
  <c r="H100" i="2"/>
  <c r="F100" i="2"/>
  <c r="G100" i="2" s="1"/>
  <c r="K92" i="2"/>
  <c r="J93" i="2" s="1"/>
  <c r="U94" i="2" l="1"/>
  <c r="W94" i="2"/>
  <c r="X94" i="2" s="1"/>
  <c r="Y94" i="2"/>
  <c r="T94" i="2"/>
  <c r="S94" i="2"/>
  <c r="R95" i="2" s="1"/>
  <c r="Y93" i="2"/>
  <c r="W93" i="2"/>
  <c r="X93" i="2" s="1"/>
  <c r="N92" i="2"/>
  <c r="O92" i="2" s="1"/>
  <c r="P92" i="2"/>
  <c r="L93" i="2"/>
  <c r="D102" i="2"/>
  <c r="F101" i="2"/>
  <c r="G101" i="2" s="1"/>
  <c r="H101" i="2"/>
  <c r="K93" i="2"/>
  <c r="J94" i="2" s="1"/>
  <c r="U95" i="2" l="1"/>
  <c r="W95" i="2"/>
  <c r="X95" i="2" s="1"/>
  <c r="Y95" i="2"/>
  <c r="T95" i="2"/>
  <c r="S95" i="2"/>
  <c r="R96" i="2" s="1"/>
  <c r="P93" i="2"/>
  <c r="N93" i="2"/>
  <c r="O93" i="2" s="1"/>
  <c r="L94" i="2"/>
  <c r="D103" i="2"/>
  <c r="F102" i="2"/>
  <c r="G102" i="2" s="1"/>
  <c r="H102" i="2"/>
  <c r="K94" i="2"/>
  <c r="J95" i="2" s="1"/>
  <c r="U96" i="2" l="1"/>
  <c r="Y96" i="2" s="1"/>
  <c r="T96" i="2"/>
  <c r="S96" i="2"/>
  <c r="R97" i="2" s="1"/>
  <c r="P94" i="2"/>
  <c r="N94" i="2"/>
  <c r="O94" i="2" s="1"/>
  <c r="L95" i="2"/>
  <c r="D104" i="2"/>
  <c r="F103" i="2"/>
  <c r="G103" i="2" s="1"/>
  <c r="H103" i="2"/>
  <c r="K95" i="2"/>
  <c r="J96" i="2" s="1"/>
  <c r="W96" i="2" l="1"/>
  <c r="X96" i="2" s="1"/>
  <c r="U97" i="2"/>
  <c r="W97" i="2" s="1"/>
  <c r="X97" i="2" s="1"/>
  <c r="T97" i="2"/>
  <c r="S97" i="2"/>
  <c r="R98" i="2" s="1"/>
  <c r="N95" i="2"/>
  <c r="O95" i="2" s="1"/>
  <c r="P95" i="2"/>
  <c r="L96" i="2"/>
  <c r="D105" i="2"/>
  <c r="H104" i="2"/>
  <c r="F104" i="2"/>
  <c r="G104" i="2" s="1"/>
  <c r="K96" i="2"/>
  <c r="J97" i="2" s="1"/>
  <c r="Y97" i="2" l="1"/>
  <c r="U98" i="2"/>
  <c r="Y98" i="2"/>
  <c r="W98" i="2"/>
  <c r="X98" i="2" s="1"/>
  <c r="T98" i="2"/>
  <c r="S98" i="2"/>
  <c r="R99" i="2" s="1"/>
  <c r="P96" i="2"/>
  <c r="N96" i="2"/>
  <c r="O96" i="2" s="1"/>
  <c r="L97" i="2"/>
  <c r="D106" i="2"/>
  <c r="H105" i="2"/>
  <c r="F105" i="2"/>
  <c r="G105" i="2" s="1"/>
  <c r="K97" i="2"/>
  <c r="J98" i="2" s="1"/>
  <c r="U99" i="2" l="1"/>
  <c r="T99" i="2"/>
  <c r="S99" i="2"/>
  <c r="R100" i="2" s="1"/>
  <c r="W99" i="2"/>
  <c r="X99" i="2" s="1"/>
  <c r="Y99" i="2"/>
  <c r="P97" i="2"/>
  <c r="N97" i="2"/>
  <c r="O97" i="2" s="1"/>
  <c r="L98" i="2"/>
  <c r="D107" i="2"/>
  <c r="F106" i="2"/>
  <c r="G106" i="2" s="1"/>
  <c r="H106" i="2"/>
  <c r="K98" i="2"/>
  <c r="J99" i="2" s="1"/>
  <c r="U100" i="2" l="1"/>
  <c r="T100" i="2"/>
  <c r="S100" i="2"/>
  <c r="R101" i="2" s="1"/>
  <c r="P98" i="2"/>
  <c r="N98" i="2"/>
  <c r="O98" i="2" s="1"/>
  <c r="L99" i="2"/>
  <c r="D108" i="2"/>
  <c r="H107" i="2"/>
  <c r="F107" i="2"/>
  <c r="G107" i="2" s="1"/>
  <c r="K99" i="2"/>
  <c r="J100" i="2" s="1"/>
  <c r="U101" i="2" l="1"/>
  <c r="Y101" i="2"/>
  <c r="W101" i="2"/>
  <c r="X101" i="2" s="1"/>
  <c r="T101" i="2"/>
  <c r="S101" i="2"/>
  <c r="R102" i="2" s="1"/>
  <c r="Y100" i="2"/>
  <c r="W100" i="2"/>
  <c r="X100" i="2" s="1"/>
  <c r="N99" i="2"/>
  <c r="O99" i="2" s="1"/>
  <c r="P99" i="2"/>
  <c r="L100" i="2"/>
  <c r="D109" i="2"/>
  <c r="H108" i="2"/>
  <c r="F108" i="2"/>
  <c r="G108" i="2" s="1"/>
  <c r="K100" i="2"/>
  <c r="J101" i="2" s="1"/>
  <c r="U102" i="2" l="1"/>
  <c r="T102" i="2"/>
  <c r="S102" i="2"/>
  <c r="R103" i="2" s="1"/>
  <c r="W102" i="2"/>
  <c r="X102" i="2" s="1"/>
  <c r="Y102" i="2"/>
  <c r="N100" i="2"/>
  <c r="O100" i="2" s="1"/>
  <c r="P100" i="2"/>
  <c r="L101" i="2"/>
  <c r="D110" i="2"/>
  <c r="F109" i="2"/>
  <c r="G109" i="2" s="1"/>
  <c r="H109" i="2"/>
  <c r="K101" i="2"/>
  <c r="J102" i="2" s="1"/>
  <c r="U103" i="2" l="1"/>
  <c r="T103" i="2"/>
  <c r="S103" i="2"/>
  <c r="R104" i="2" s="1"/>
  <c r="P101" i="2"/>
  <c r="N101" i="2"/>
  <c r="O101" i="2" s="1"/>
  <c r="L102" i="2"/>
  <c r="D111" i="2"/>
  <c r="H110" i="2"/>
  <c r="F110" i="2"/>
  <c r="G110" i="2" s="1"/>
  <c r="K102" i="2"/>
  <c r="J103" i="2" s="1"/>
  <c r="U104" i="2" l="1"/>
  <c r="T104" i="2"/>
  <c r="S104" i="2"/>
  <c r="R105" i="2" s="1"/>
  <c r="Y104" i="2"/>
  <c r="W104" i="2"/>
  <c r="X104" i="2" s="1"/>
  <c r="Y103" i="2"/>
  <c r="W103" i="2"/>
  <c r="X103" i="2" s="1"/>
  <c r="P102" i="2"/>
  <c r="N102" i="2"/>
  <c r="O102" i="2" s="1"/>
  <c r="L103" i="2"/>
  <c r="D112" i="2"/>
  <c r="F111" i="2"/>
  <c r="G111" i="2" s="1"/>
  <c r="H111" i="2"/>
  <c r="K103" i="2"/>
  <c r="J104" i="2" s="1"/>
  <c r="U105" i="2" l="1"/>
  <c r="T105" i="2"/>
  <c r="S105" i="2"/>
  <c r="U106" i="2" s="1"/>
  <c r="R106" i="2"/>
  <c r="N103" i="2"/>
  <c r="O103" i="2" s="1"/>
  <c r="P103" i="2"/>
  <c r="L104" i="2"/>
  <c r="D113" i="2"/>
  <c r="F112" i="2"/>
  <c r="G112" i="2" s="1"/>
  <c r="H112" i="2"/>
  <c r="K104" i="2"/>
  <c r="J105" i="2" s="1"/>
  <c r="W106" i="2" l="1"/>
  <c r="X106" i="2" s="1"/>
  <c r="Y106" i="2"/>
  <c r="T106" i="2"/>
  <c r="S106" i="2"/>
  <c r="R107" i="2" s="1"/>
  <c r="W105" i="2"/>
  <c r="X105" i="2" s="1"/>
  <c r="Y105" i="2"/>
  <c r="P104" i="2"/>
  <c r="N104" i="2"/>
  <c r="O104" i="2" s="1"/>
  <c r="L105" i="2"/>
  <c r="D114" i="2"/>
  <c r="H113" i="2"/>
  <c r="F113" i="2"/>
  <c r="G113" i="2" s="1"/>
  <c r="K105" i="2"/>
  <c r="J106" i="2" s="1"/>
  <c r="U107" i="2" l="1"/>
  <c r="T107" i="2"/>
  <c r="S107" i="2"/>
  <c r="R108" i="2" s="1"/>
  <c r="W107" i="2"/>
  <c r="X107" i="2" s="1"/>
  <c r="Y107" i="2"/>
  <c r="P105" i="2"/>
  <c r="N105" i="2"/>
  <c r="O105" i="2" s="1"/>
  <c r="L106" i="2"/>
  <c r="D115" i="2"/>
  <c r="H114" i="2"/>
  <c r="F114" i="2"/>
  <c r="G114" i="2" s="1"/>
  <c r="K106" i="2"/>
  <c r="J107" i="2" s="1"/>
  <c r="U108" i="2" l="1"/>
  <c r="W108" i="2"/>
  <c r="X108" i="2" s="1"/>
  <c r="Y108" i="2"/>
  <c r="T108" i="2"/>
  <c r="S108" i="2"/>
  <c r="R109" i="2" s="1"/>
  <c r="L107" i="2"/>
  <c r="P106" i="2"/>
  <c r="N106" i="2"/>
  <c r="O106" i="2" s="1"/>
  <c r="D116" i="2"/>
  <c r="H115" i="2"/>
  <c r="F115" i="2"/>
  <c r="G115" i="2" s="1"/>
  <c r="K107" i="2"/>
  <c r="J108" i="2" s="1"/>
  <c r="U109" i="2" l="1"/>
  <c r="T109" i="2"/>
  <c r="S109" i="2"/>
  <c r="U110" i="2" s="1"/>
  <c r="L108" i="2"/>
  <c r="N107" i="2"/>
  <c r="O107" i="2" s="1"/>
  <c r="P107" i="2"/>
  <c r="D117" i="2"/>
  <c r="H116" i="2"/>
  <c r="F116" i="2"/>
  <c r="G116" i="2" s="1"/>
  <c r="K108" i="2"/>
  <c r="J109" i="2" s="1"/>
  <c r="W110" i="2" l="1"/>
  <c r="X110" i="2" s="1"/>
  <c r="Y110" i="2"/>
  <c r="R110" i="2"/>
  <c r="W109" i="2"/>
  <c r="X109" i="2" s="1"/>
  <c r="Y109" i="2"/>
  <c r="N108" i="2"/>
  <c r="O108" i="2" s="1"/>
  <c r="P108" i="2"/>
  <c r="L109" i="2"/>
  <c r="D118" i="2"/>
  <c r="F117" i="2"/>
  <c r="G117" i="2" s="1"/>
  <c r="H117" i="2"/>
  <c r="K109" i="2"/>
  <c r="J110" i="2" s="1"/>
  <c r="T110" i="2" l="1"/>
  <c r="S110" i="2"/>
  <c r="R111" i="2" s="1"/>
  <c r="P109" i="2"/>
  <c r="N109" i="2"/>
  <c r="O109" i="2" s="1"/>
  <c r="L110" i="2"/>
  <c r="D119" i="2"/>
  <c r="F118" i="2"/>
  <c r="G118" i="2" s="1"/>
  <c r="H118" i="2"/>
  <c r="K110" i="2"/>
  <c r="J111" i="2" s="1"/>
  <c r="U111" i="2" l="1"/>
  <c r="T111" i="2"/>
  <c r="S111" i="2"/>
  <c r="R112" i="2" s="1"/>
  <c r="P110" i="2"/>
  <c r="N110" i="2"/>
  <c r="O110" i="2" s="1"/>
  <c r="L111" i="2"/>
  <c r="D120" i="2"/>
  <c r="F119" i="2"/>
  <c r="G119" i="2" s="1"/>
  <c r="H119" i="2"/>
  <c r="K111" i="2"/>
  <c r="J112" i="2" s="1"/>
  <c r="U112" i="2" l="1"/>
  <c r="T112" i="2"/>
  <c r="S112" i="2"/>
  <c r="R113" i="2" s="1"/>
  <c r="Y112" i="2"/>
  <c r="W112" i="2"/>
  <c r="X112" i="2" s="1"/>
  <c r="Y111" i="2"/>
  <c r="W111" i="2"/>
  <c r="X111" i="2" s="1"/>
  <c r="N111" i="2"/>
  <c r="O111" i="2" s="1"/>
  <c r="P111" i="2"/>
  <c r="L112" i="2"/>
  <c r="D121" i="2"/>
  <c r="H120" i="2"/>
  <c r="F120" i="2"/>
  <c r="G120" i="2" s="1"/>
  <c r="K112" i="2"/>
  <c r="J113" i="2" s="1"/>
  <c r="U113" i="2" l="1"/>
  <c r="W113" i="2"/>
  <c r="X113" i="2" s="1"/>
  <c r="Y113" i="2"/>
  <c r="T113" i="2"/>
  <c r="S113" i="2"/>
  <c r="R114" i="2" s="1"/>
  <c r="N112" i="2"/>
  <c r="O112" i="2" s="1"/>
  <c r="P112" i="2"/>
  <c r="L113" i="2"/>
  <c r="D122" i="2"/>
  <c r="H121" i="2"/>
  <c r="F121" i="2"/>
  <c r="G121" i="2" s="1"/>
  <c r="K113" i="2"/>
  <c r="J114" i="2" s="1"/>
  <c r="T114" i="2" l="1"/>
  <c r="S114" i="2"/>
  <c r="R115" i="2" s="1"/>
  <c r="U114" i="2"/>
  <c r="P113" i="2"/>
  <c r="N113" i="2"/>
  <c r="O113" i="2" s="1"/>
  <c r="L114" i="2"/>
  <c r="D123" i="2"/>
  <c r="H122" i="2"/>
  <c r="F122" i="2"/>
  <c r="G122" i="2" s="1"/>
  <c r="K114" i="2"/>
  <c r="J115" i="2" s="1"/>
  <c r="U115" i="2" l="1"/>
  <c r="W115" i="2" s="1"/>
  <c r="X115" i="2" s="1"/>
  <c r="Y115" i="2"/>
  <c r="W114" i="2"/>
  <c r="X114" i="2" s="1"/>
  <c r="Y114" i="2"/>
  <c r="S115" i="2"/>
  <c r="R116" i="2" s="1"/>
  <c r="T115" i="2"/>
  <c r="P114" i="2"/>
  <c r="N114" i="2"/>
  <c r="O114" i="2" s="1"/>
  <c r="L115" i="2"/>
  <c r="D124" i="2"/>
  <c r="H123" i="2"/>
  <c r="F123" i="2"/>
  <c r="G123" i="2" s="1"/>
  <c r="K115" i="2"/>
  <c r="J116" i="2" s="1"/>
  <c r="U116" i="2" l="1"/>
  <c r="W116" i="2" s="1"/>
  <c r="X116" i="2" s="1"/>
  <c r="Y116" i="2"/>
  <c r="T116" i="2"/>
  <c r="S116" i="2"/>
  <c r="R117" i="2" s="1"/>
  <c r="N115" i="2"/>
  <c r="O115" i="2" s="1"/>
  <c r="P115" i="2"/>
  <c r="L116" i="2"/>
  <c r="D125" i="2"/>
  <c r="H124" i="2"/>
  <c r="F124" i="2"/>
  <c r="G124" i="2" s="1"/>
  <c r="K116" i="2"/>
  <c r="J117" i="2" s="1"/>
  <c r="T117" i="2" l="1"/>
  <c r="S117" i="2"/>
  <c r="R118" i="2" s="1"/>
  <c r="U117" i="2"/>
  <c r="N116" i="2"/>
  <c r="O116" i="2" s="1"/>
  <c r="P116" i="2"/>
  <c r="L117" i="2"/>
  <c r="D126" i="2"/>
  <c r="F125" i="2"/>
  <c r="G125" i="2" s="1"/>
  <c r="H125" i="2"/>
  <c r="K117" i="2"/>
  <c r="J118" i="2" s="1"/>
  <c r="U118" i="2" l="1"/>
  <c r="Y118" i="2"/>
  <c r="W118" i="2"/>
  <c r="X118" i="2" s="1"/>
  <c r="W117" i="2"/>
  <c r="X117" i="2" s="1"/>
  <c r="Y117" i="2"/>
  <c r="T118" i="2"/>
  <c r="S118" i="2"/>
  <c r="R119" i="2" s="1"/>
  <c r="P117" i="2"/>
  <c r="N117" i="2"/>
  <c r="O117" i="2" s="1"/>
  <c r="L118" i="2"/>
  <c r="D127" i="2"/>
  <c r="F126" i="2"/>
  <c r="G126" i="2" s="1"/>
  <c r="H126" i="2"/>
  <c r="K118" i="2"/>
  <c r="J119" i="2" s="1"/>
  <c r="U119" i="2" l="1"/>
  <c r="W119" i="2"/>
  <c r="X119" i="2" s="1"/>
  <c r="Y119" i="2"/>
  <c r="T119" i="2"/>
  <c r="S119" i="2"/>
  <c r="R120" i="2" s="1"/>
  <c r="N118" i="2"/>
  <c r="O118" i="2" s="1"/>
  <c r="P118" i="2"/>
  <c r="L119" i="2"/>
  <c r="D128" i="2"/>
  <c r="F127" i="2"/>
  <c r="G127" i="2" s="1"/>
  <c r="H127" i="2"/>
  <c r="K119" i="2"/>
  <c r="J120" i="2" s="1"/>
  <c r="U120" i="2" l="1"/>
  <c r="Y120" i="2" s="1"/>
  <c r="W120" i="2"/>
  <c r="X120" i="2" s="1"/>
  <c r="T120" i="2"/>
  <c r="S120" i="2"/>
  <c r="R121" i="2" s="1"/>
  <c r="N119" i="2"/>
  <c r="O119" i="2" s="1"/>
  <c r="P119" i="2"/>
  <c r="L120" i="2"/>
  <c r="D129" i="2"/>
  <c r="H128" i="2"/>
  <c r="F128" i="2"/>
  <c r="G128" i="2" s="1"/>
  <c r="K120" i="2"/>
  <c r="J121" i="2" s="1"/>
  <c r="U121" i="2" l="1"/>
  <c r="W121" i="2" s="1"/>
  <c r="X121" i="2" s="1"/>
  <c r="Y121" i="2"/>
  <c r="T121" i="2"/>
  <c r="S121" i="2"/>
  <c r="R122" i="2" s="1"/>
  <c r="P120" i="2"/>
  <c r="N120" i="2"/>
  <c r="O120" i="2" s="1"/>
  <c r="L121" i="2"/>
  <c r="D130" i="2"/>
  <c r="H129" i="2"/>
  <c r="F129" i="2"/>
  <c r="G129" i="2" s="1"/>
  <c r="K121" i="2"/>
  <c r="J122" i="2" s="1"/>
  <c r="U122" i="2" l="1"/>
  <c r="Y122" i="2"/>
  <c r="W122" i="2"/>
  <c r="X122" i="2" s="1"/>
  <c r="S122" i="2"/>
  <c r="R123" i="2" s="1"/>
  <c r="T122" i="2"/>
  <c r="P121" i="2"/>
  <c r="N121" i="2"/>
  <c r="O121" i="2" s="1"/>
  <c r="L122" i="2"/>
  <c r="D131" i="2"/>
  <c r="F130" i="2"/>
  <c r="G130" i="2" s="1"/>
  <c r="H130" i="2"/>
  <c r="K122" i="2"/>
  <c r="J123" i="2" s="1"/>
  <c r="U123" i="2" l="1"/>
  <c r="W123" i="2"/>
  <c r="X123" i="2" s="1"/>
  <c r="Y123" i="2"/>
  <c r="S123" i="2"/>
  <c r="U124" i="2" s="1"/>
  <c r="T123" i="2"/>
  <c r="L123" i="2"/>
  <c r="P122" i="2"/>
  <c r="N122" i="2"/>
  <c r="O122" i="2" s="1"/>
  <c r="D132" i="2"/>
  <c r="H131" i="2"/>
  <c r="F131" i="2"/>
  <c r="G131" i="2" s="1"/>
  <c r="K123" i="2"/>
  <c r="J124" i="2" s="1"/>
  <c r="R124" i="2" l="1"/>
  <c r="S124" i="2" s="1"/>
  <c r="U125" i="2" s="1"/>
  <c r="T124" i="2"/>
  <c r="W124" i="2"/>
  <c r="X124" i="2" s="1"/>
  <c r="Y124" i="2"/>
  <c r="L124" i="2"/>
  <c r="N123" i="2"/>
  <c r="O123" i="2" s="1"/>
  <c r="P123" i="2"/>
  <c r="D133" i="2"/>
  <c r="H132" i="2"/>
  <c r="F132" i="2"/>
  <c r="G132" i="2" s="1"/>
  <c r="K124" i="2"/>
  <c r="J125" i="2" s="1"/>
  <c r="W125" i="2" l="1"/>
  <c r="X125" i="2" s="1"/>
  <c r="Y125" i="2"/>
  <c r="R125" i="2"/>
  <c r="N124" i="2"/>
  <c r="O124" i="2" s="1"/>
  <c r="P124" i="2"/>
  <c r="L125" i="2"/>
  <c r="D134" i="2"/>
  <c r="F133" i="2"/>
  <c r="G133" i="2" s="1"/>
  <c r="H133" i="2"/>
  <c r="K125" i="2"/>
  <c r="J126" i="2" s="1"/>
  <c r="T125" i="2" l="1"/>
  <c r="S125" i="2"/>
  <c r="U126" i="2" s="1"/>
  <c r="P125" i="2"/>
  <c r="N125" i="2"/>
  <c r="O125" i="2" s="1"/>
  <c r="L126" i="2"/>
  <c r="D135" i="2"/>
  <c r="H134" i="2"/>
  <c r="F134" i="2"/>
  <c r="G134" i="2" s="1"/>
  <c r="K126" i="2"/>
  <c r="J127" i="2" s="1"/>
  <c r="R126" i="2" l="1"/>
  <c r="S126" i="2"/>
  <c r="R127" i="2" s="1"/>
  <c r="T126" i="2"/>
  <c r="W126" i="2"/>
  <c r="X126" i="2" s="1"/>
  <c r="Y126" i="2"/>
  <c r="N126" i="2"/>
  <c r="O126" i="2" s="1"/>
  <c r="P126" i="2"/>
  <c r="L127" i="2"/>
  <c r="D136" i="2"/>
  <c r="F135" i="2"/>
  <c r="G135" i="2" s="1"/>
  <c r="H135" i="2"/>
  <c r="K127" i="2"/>
  <c r="J128" i="2" s="1"/>
  <c r="U127" i="2" l="1"/>
  <c r="W127" i="2"/>
  <c r="X127" i="2" s="1"/>
  <c r="Y127" i="2"/>
  <c r="S127" i="2"/>
  <c r="U128" i="2" s="1"/>
  <c r="T127" i="2"/>
  <c r="N127" i="2"/>
  <c r="O127" i="2" s="1"/>
  <c r="P127" i="2"/>
  <c r="L128" i="2"/>
  <c r="D137" i="2"/>
  <c r="H136" i="2"/>
  <c r="F136" i="2"/>
  <c r="G136" i="2" s="1"/>
  <c r="K128" i="2"/>
  <c r="J129" i="2" s="1"/>
  <c r="R128" i="2" l="1"/>
  <c r="W128" i="2"/>
  <c r="X128" i="2" s="1"/>
  <c r="Y128" i="2"/>
  <c r="S128" i="2"/>
  <c r="R129" i="2" s="1"/>
  <c r="T128" i="2"/>
  <c r="U129" i="2"/>
  <c r="P128" i="2"/>
  <c r="N128" i="2"/>
  <c r="O128" i="2" s="1"/>
  <c r="L129" i="2"/>
  <c r="D138" i="2"/>
  <c r="H137" i="2"/>
  <c r="F137" i="2"/>
  <c r="G137" i="2" s="1"/>
  <c r="K129" i="2"/>
  <c r="J130" i="2" s="1"/>
  <c r="W129" i="2" l="1"/>
  <c r="X129" i="2" s="1"/>
  <c r="Y129" i="2"/>
  <c r="S129" i="2"/>
  <c r="U130" i="2" s="1"/>
  <c r="T129" i="2"/>
  <c r="R130" i="2"/>
  <c r="L130" i="2"/>
  <c r="P129" i="2"/>
  <c r="N129" i="2"/>
  <c r="O129" i="2" s="1"/>
  <c r="D139" i="2"/>
  <c r="H138" i="2"/>
  <c r="F138" i="2"/>
  <c r="G138" i="2" s="1"/>
  <c r="K130" i="2"/>
  <c r="J131" i="2" s="1"/>
  <c r="S130" i="2" l="1"/>
  <c r="T130" i="2"/>
  <c r="U131" i="2"/>
  <c r="R131" i="2"/>
  <c r="W130" i="2"/>
  <c r="X130" i="2" s="1"/>
  <c r="Y130" i="2"/>
  <c r="P130" i="2"/>
  <c r="N130" i="2"/>
  <c r="O130" i="2" s="1"/>
  <c r="L131" i="2"/>
  <c r="D140" i="2"/>
  <c r="H139" i="2"/>
  <c r="F139" i="2"/>
  <c r="G139" i="2" s="1"/>
  <c r="K131" i="2"/>
  <c r="J132" i="2" s="1"/>
  <c r="W131" i="2" l="1"/>
  <c r="X131" i="2" s="1"/>
  <c r="Y131" i="2"/>
  <c r="S131" i="2"/>
  <c r="U132" i="2" s="1"/>
  <c r="T131" i="2"/>
  <c r="N131" i="2"/>
  <c r="O131" i="2" s="1"/>
  <c r="P131" i="2"/>
  <c r="L132" i="2"/>
  <c r="D141" i="2"/>
  <c r="H140" i="2"/>
  <c r="F140" i="2"/>
  <c r="G140" i="2" s="1"/>
  <c r="K132" i="2"/>
  <c r="J133" i="2" s="1"/>
  <c r="R132" i="2" l="1"/>
  <c r="T132" i="2"/>
  <c r="S132" i="2"/>
  <c r="U133" i="2" s="1"/>
  <c r="W132" i="2"/>
  <c r="X132" i="2" s="1"/>
  <c r="Y132" i="2"/>
  <c r="N132" i="2"/>
  <c r="O132" i="2" s="1"/>
  <c r="P132" i="2"/>
  <c r="L133" i="2"/>
  <c r="D142" i="2"/>
  <c r="F141" i="2"/>
  <c r="G141" i="2" s="1"/>
  <c r="H141" i="2"/>
  <c r="K133" i="2"/>
  <c r="J134" i="2" s="1"/>
  <c r="R133" i="2" l="1"/>
  <c r="S133" i="2"/>
  <c r="U134" i="2" s="1"/>
  <c r="R134" i="2"/>
  <c r="T133" i="2"/>
  <c r="Y133" i="2"/>
  <c r="W133" i="2"/>
  <c r="X133" i="2" s="1"/>
  <c r="P133" i="2"/>
  <c r="N133" i="2"/>
  <c r="O133" i="2" s="1"/>
  <c r="L134" i="2"/>
  <c r="D143" i="2"/>
  <c r="F142" i="2"/>
  <c r="G142" i="2" s="1"/>
  <c r="H142" i="2"/>
  <c r="K134" i="2"/>
  <c r="J135" i="2" s="1"/>
  <c r="S134" i="2" l="1"/>
  <c r="U135" i="2" s="1"/>
  <c r="T134" i="2"/>
  <c r="R135" i="2"/>
  <c r="W134" i="2"/>
  <c r="X134" i="2" s="1"/>
  <c r="Y134" i="2"/>
  <c r="P134" i="2"/>
  <c r="N134" i="2"/>
  <c r="O134" i="2" s="1"/>
  <c r="L135" i="2"/>
  <c r="D144" i="2"/>
  <c r="F143" i="2"/>
  <c r="G143" i="2" s="1"/>
  <c r="H143" i="2"/>
  <c r="K135" i="2"/>
  <c r="J136" i="2" s="1"/>
  <c r="S135" i="2" l="1"/>
  <c r="U136" i="2"/>
  <c r="R136" i="2"/>
  <c r="T135" i="2"/>
  <c r="W135" i="2"/>
  <c r="X135" i="2" s="1"/>
  <c r="Y135" i="2"/>
  <c r="L136" i="2"/>
  <c r="P135" i="2"/>
  <c r="N135" i="2"/>
  <c r="O135" i="2" s="1"/>
  <c r="D145" i="2"/>
  <c r="H144" i="2"/>
  <c r="F144" i="2"/>
  <c r="G144" i="2" s="1"/>
  <c r="K136" i="2"/>
  <c r="J137" i="2" s="1"/>
  <c r="T136" i="2" l="1"/>
  <c r="S136" i="2"/>
  <c r="U137" i="2" s="1"/>
  <c r="R137" i="2"/>
  <c r="Y136" i="2"/>
  <c r="W136" i="2"/>
  <c r="X136" i="2" s="1"/>
  <c r="N136" i="2"/>
  <c r="O136" i="2" s="1"/>
  <c r="P136" i="2"/>
  <c r="L137" i="2"/>
  <c r="D146" i="2"/>
  <c r="F145" i="2"/>
  <c r="G145" i="2" s="1"/>
  <c r="H145" i="2"/>
  <c r="K137" i="2"/>
  <c r="J138" i="2" s="1"/>
  <c r="S137" i="2" l="1"/>
  <c r="U138" i="2"/>
  <c r="T137" i="2"/>
  <c r="R138" i="2"/>
  <c r="Y137" i="2"/>
  <c r="W137" i="2"/>
  <c r="X137" i="2" s="1"/>
  <c r="P137" i="2"/>
  <c r="N137" i="2"/>
  <c r="O137" i="2" s="1"/>
  <c r="L138" i="2"/>
  <c r="D147" i="2"/>
  <c r="H146" i="2"/>
  <c r="F146" i="2"/>
  <c r="G146" i="2" s="1"/>
  <c r="K138" i="2"/>
  <c r="J139" i="2" s="1"/>
  <c r="T138" i="2" l="1"/>
  <c r="S138" i="2"/>
  <c r="W138" i="2"/>
  <c r="X138" i="2" s="1"/>
  <c r="Y138" i="2"/>
  <c r="P138" i="2"/>
  <c r="N138" i="2"/>
  <c r="O138" i="2" s="1"/>
  <c r="L139" i="2"/>
  <c r="D148" i="2"/>
  <c r="H147" i="2"/>
  <c r="F147" i="2"/>
  <c r="G147" i="2" s="1"/>
  <c r="K139" i="2"/>
  <c r="J140" i="2" s="1"/>
  <c r="U139" i="2" l="1"/>
  <c r="R139" i="2"/>
  <c r="L140" i="2"/>
  <c r="N139" i="2"/>
  <c r="O139" i="2" s="1"/>
  <c r="P139" i="2"/>
  <c r="N140" i="2"/>
  <c r="O140" i="2" s="1"/>
  <c r="P140" i="2"/>
  <c r="D149" i="2"/>
  <c r="H148" i="2"/>
  <c r="F148" i="2"/>
  <c r="G148" i="2" s="1"/>
  <c r="K140" i="2"/>
  <c r="J141" i="2" s="1"/>
  <c r="T139" i="2" l="1"/>
  <c r="S139" i="2"/>
  <c r="W139" i="2"/>
  <c r="X139" i="2" s="1"/>
  <c r="Y139" i="2"/>
  <c r="L141" i="2"/>
  <c r="D150" i="2"/>
  <c r="F149" i="2"/>
  <c r="G149" i="2" s="1"/>
  <c r="H149" i="2"/>
  <c r="K141" i="2"/>
  <c r="J142" i="2" s="1"/>
  <c r="U140" i="2" l="1"/>
  <c r="R140" i="2"/>
  <c r="P141" i="2"/>
  <c r="N141" i="2"/>
  <c r="O141" i="2" s="1"/>
  <c r="L142" i="2"/>
  <c r="D151" i="2"/>
  <c r="F150" i="2"/>
  <c r="G150" i="2" s="1"/>
  <c r="H150" i="2"/>
  <c r="K142" i="2"/>
  <c r="J143" i="2" s="1"/>
  <c r="S140" i="2" l="1"/>
  <c r="U141" i="2" s="1"/>
  <c r="R141" i="2"/>
  <c r="T140" i="2"/>
  <c r="W140" i="2"/>
  <c r="X140" i="2" s="1"/>
  <c r="Y140" i="2"/>
  <c r="N142" i="2"/>
  <c r="O142" i="2" s="1"/>
  <c r="P142" i="2"/>
  <c r="L143" i="2"/>
  <c r="D152" i="2"/>
  <c r="F151" i="2"/>
  <c r="G151" i="2" s="1"/>
  <c r="H151" i="2"/>
  <c r="K143" i="2"/>
  <c r="J144" i="2" s="1"/>
  <c r="T141" i="2" l="1"/>
  <c r="S141" i="2"/>
  <c r="U142" i="2" s="1"/>
  <c r="R142" i="2"/>
  <c r="W141" i="2"/>
  <c r="X141" i="2" s="1"/>
  <c r="Y141" i="2"/>
  <c r="N143" i="2"/>
  <c r="O143" i="2" s="1"/>
  <c r="P143" i="2"/>
  <c r="L144" i="2"/>
  <c r="D153" i="2"/>
  <c r="H152" i="2"/>
  <c r="F152" i="2"/>
  <c r="G152" i="2" s="1"/>
  <c r="K144" i="2"/>
  <c r="J145" i="2" s="1"/>
  <c r="T142" i="2" l="1"/>
  <c r="S142" i="2"/>
  <c r="W142" i="2"/>
  <c r="X142" i="2" s="1"/>
  <c r="Y142" i="2"/>
  <c r="P144" i="2"/>
  <c r="N144" i="2"/>
  <c r="O144" i="2" s="1"/>
  <c r="L145" i="2"/>
  <c r="D154" i="2"/>
  <c r="H153" i="2"/>
  <c r="F153" i="2"/>
  <c r="G153" i="2" s="1"/>
  <c r="K145" i="2"/>
  <c r="J146" i="2" s="1"/>
  <c r="U143" i="2" l="1"/>
  <c r="R143" i="2"/>
  <c r="P145" i="2"/>
  <c r="N145" i="2"/>
  <c r="O145" i="2" s="1"/>
  <c r="L146" i="2"/>
  <c r="D155" i="2"/>
  <c r="H154" i="2"/>
  <c r="F154" i="2"/>
  <c r="G154" i="2" s="1"/>
  <c r="K146" i="2"/>
  <c r="J147" i="2" s="1"/>
  <c r="T143" i="2" l="1"/>
  <c r="S143" i="2"/>
  <c r="W143" i="2"/>
  <c r="X143" i="2" s="1"/>
  <c r="Y143" i="2"/>
  <c r="P146" i="2"/>
  <c r="N146" i="2"/>
  <c r="O146" i="2" s="1"/>
  <c r="L147" i="2"/>
  <c r="D156" i="2"/>
  <c r="H155" i="2"/>
  <c r="F155" i="2"/>
  <c r="G155" i="2" s="1"/>
  <c r="K147" i="2"/>
  <c r="J148" i="2" s="1"/>
  <c r="R144" i="2" l="1"/>
  <c r="U144" i="2"/>
  <c r="L148" i="2"/>
  <c r="N147" i="2"/>
  <c r="O147" i="2" s="1"/>
  <c r="P147" i="2"/>
  <c r="D157" i="2"/>
  <c r="H156" i="2"/>
  <c r="F156" i="2"/>
  <c r="G156" i="2" s="1"/>
  <c r="K148" i="2"/>
  <c r="J149" i="2" s="1"/>
  <c r="Y144" i="2" l="1"/>
  <c r="W144" i="2"/>
  <c r="X144" i="2" s="1"/>
  <c r="S144" i="2"/>
  <c r="U145" i="2" s="1"/>
  <c r="T144" i="2"/>
  <c r="R145" i="2"/>
  <c r="N148" i="2"/>
  <c r="O148" i="2" s="1"/>
  <c r="P148" i="2"/>
  <c r="L149" i="2"/>
  <c r="D158" i="2"/>
  <c r="F157" i="2"/>
  <c r="G157" i="2" s="1"/>
  <c r="H157" i="2"/>
  <c r="K149" i="2"/>
  <c r="J150" i="2" s="1"/>
  <c r="T145" i="2" l="1"/>
  <c r="S145" i="2"/>
  <c r="U146" i="2" s="1"/>
  <c r="R146" i="2"/>
  <c r="W145" i="2"/>
  <c r="X145" i="2" s="1"/>
  <c r="Y145" i="2"/>
  <c r="P149" i="2"/>
  <c r="N149" i="2"/>
  <c r="O149" i="2" s="1"/>
  <c r="L150" i="2"/>
  <c r="D159" i="2"/>
  <c r="H158" i="2"/>
  <c r="F158" i="2"/>
  <c r="G158" i="2" s="1"/>
  <c r="K150" i="2"/>
  <c r="J151" i="2" s="1"/>
  <c r="T146" i="2" l="1"/>
  <c r="S146" i="2"/>
  <c r="W146" i="2"/>
  <c r="X146" i="2" s="1"/>
  <c r="Y146" i="2"/>
  <c r="N150" i="2"/>
  <c r="O150" i="2" s="1"/>
  <c r="P150" i="2"/>
  <c r="L151" i="2"/>
  <c r="D160" i="2"/>
  <c r="F159" i="2"/>
  <c r="G159" i="2" s="1"/>
  <c r="H159" i="2"/>
  <c r="K151" i="2"/>
  <c r="J152" i="2" s="1"/>
  <c r="U147" i="2" l="1"/>
  <c r="R147" i="2"/>
  <c r="P151" i="2"/>
  <c r="N151" i="2"/>
  <c r="O151" i="2" s="1"/>
  <c r="L152" i="2"/>
  <c r="D161" i="2"/>
  <c r="H160" i="2"/>
  <c r="F160" i="2"/>
  <c r="G160" i="2" s="1"/>
  <c r="K152" i="2"/>
  <c r="J153" i="2" s="1"/>
  <c r="T147" i="2" l="1"/>
  <c r="S147" i="2"/>
  <c r="Y147" i="2"/>
  <c r="W147" i="2"/>
  <c r="X147" i="2" s="1"/>
  <c r="N152" i="2"/>
  <c r="O152" i="2" s="1"/>
  <c r="P152" i="2"/>
  <c r="L153" i="2"/>
  <c r="D162" i="2"/>
  <c r="F161" i="2"/>
  <c r="G161" i="2" s="1"/>
  <c r="H161" i="2"/>
  <c r="K153" i="2"/>
  <c r="L154" i="2" s="1"/>
  <c r="R148" i="2" l="1"/>
  <c r="U148" i="2"/>
  <c r="J154" i="2"/>
  <c r="P154" i="2"/>
  <c r="N154" i="2"/>
  <c r="O154" i="2" s="1"/>
  <c r="P153" i="2"/>
  <c r="N153" i="2"/>
  <c r="O153" i="2" s="1"/>
  <c r="D163" i="2"/>
  <c r="F162" i="2"/>
  <c r="G162" i="2" s="1"/>
  <c r="H162" i="2"/>
  <c r="K154" i="2"/>
  <c r="J155" i="2" s="1"/>
  <c r="W148" i="2" l="1"/>
  <c r="X148" i="2" s="1"/>
  <c r="Y148" i="2"/>
  <c r="S148" i="2"/>
  <c r="U149" i="2" s="1"/>
  <c r="R149" i="2"/>
  <c r="T148" i="2"/>
  <c r="L155" i="2"/>
  <c r="N155" i="2"/>
  <c r="O155" i="2" s="1"/>
  <c r="P155" i="2"/>
  <c r="D164" i="2"/>
  <c r="H163" i="2"/>
  <c r="F163" i="2"/>
  <c r="G163" i="2" s="1"/>
  <c r="K155" i="2"/>
  <c r="J156" i="2" s="1"/>
  <c r="S149" i="2" l="1"/>
  <c r="U150" i="2" s="1"/>
  <c r="T149" i="2"/>
  <c r="R150" i="2"/>
  <c r="Y149" i="2"/>
  <c r="W149" i="2"/>
  <c r="X149" i="2" s="1"/>
  <c r="L156" i="2"/>
  <c r="D165" i="2"/>
  <c r="H164" i="2"/>
  <c r="F164" i="2"/>
  <c r="G164" i="2" s="1"/>
  <c r="K156" i="2"/>
  <c r="J157" i="2" s="1"/>
  <c r="T150" i="2" l="1"/>
  <c r="S150" i="2"/>
  <c r="U151" i="2" s="1"/>
  <c r="W150" i="2"/>
  <c r="X150" i="2" s="1"/>
  <c r="Y150" i="2"/>
  <c r="L157" i="2"/>
  <c r="N156" i="2"/>
  <c r="O156" i="2" s="1"/>
  <c r="P156" i="2"/>
  <c r="D166" i="2"/>
  <c r="F165" i="2"/>
  <c r="G165" i="2" s="1"/>
  <c r="H165" i="2"/>
  <c r="K157" i="2"/>
  <c r="J158" i="2" s="1"/>
  <c r="Y151" i="2" l="1"/>
  <c r="W151" i="2"/>
  <c r="X151" i="2" s="1"/>
  <c r="R151" i="2"/>
  <c r="L158" i="2"/>
  <c r="P157" i="2"/>
  <c r="N157" i="2"/>
  <c r="O157" i="2" s="1"/>
  <c r="D167" i="2"/>
  <c r="F166" i="2"/>
  <c r="G166" i="2" s="1"/>
  <c r="H166" i="2"/>
  <c r="K158" i="2"/>
  <c r="J159" i="2" s="1"/>
  <c r="T151" i="2" l="1"/>
  <c r="S151" i="2"/>
  <c r="U152" i="2" s="1"/>
  <c r="R152" i="2"/>
  <c r="P158" i="2"/>
  <c r="N158" i="2"/>
  <c r="O158" i="2" s="1"/>
  <c r="L159" i="2"/>
  <c r="D168" i="2"/>
  <c r="F167" i="2"/>
  <c r="G167" i="2" s="1"/>
  <c r="H167" i="2"/>
  <c r="K159" i="2"/>
  <c r="J160" i="2" s="1"/>
  <c r="W152" i="2" l="1"/>
  <c r="X152" i="2" s="1"/>
  <c r="Y152" i="2"/>
  <c r="T152" i="2"/>
  <c r="S152" i="2"/>
  <c r="U153" i="2" s="1"/>
  <c r="R153" i="2"/>
  <c r="P159" i="2"/>
  <c r="N159" i="2"/>
  <c r="O159" i="2" s="1"/>
  <c r="L160" i="2"/>
  <c r="D169" i="2"/>
  <c r="H168" i="2"/>
  <c r="F168" i="2"/>
  <c r="G168" i="2" s="1"/>
  <c r="K160" i="2"/>
  <c r="J161" i="2" s="1"/>
  <c r="S153" i="2" l="1"/>
  <c r="U154" i="2" s="1"/>
  <c r="T153" i="2"/>
  <c r="Y153" i="2"/>
  <c r="W153" i="2"/>
  <c r="X153" i="2" s="1"/>
  <c r="P160" i="2"/>
  <c r="N160" i="2"/>
  <c r="O160" i="2" s="1"/>
  <c r="L161" i="2"/>
  <c r="D170" i="2"/>
  <c r="H169" i="2"/>
  <c r="F169" i="2"/>
  <c r="G169" i="2" s="1"/>
  <c r="K161" i="2"/>
  <c r="J162" i="2" s="1"/>
  <c r="W154" i="2" l="1"/>
  <c r="X154" i="2" s="1"/>
  <c r="Y154" i="2"/>
  <c r="R154" i="2"/>
  <c r="P161" i="2"/>
  <c r="N161" i="2"/>
  <c r="O161" i="2" s="1"/>
  <c r="L162" i="2"/>
  <c r="D171" i="2"/>
  <c r="F170" i="2"/>
  <c r="G170" i="2" s="1"/>
  <c r="H170" i="2"/>
  <c r="K162" i="2"/>
  <c r="J163" i="2" s="1"/>
  <c r="S154" i="2" l="1"/>
  <c r="R155" i="2" s="1"/>
  <c r="T154" i="2"/>
  <c r="P162" i="2"/>
  <c r="N162" i="2"/>
  <c r="O162" i="2" s="1"/>
  <c r="L163" i="2"/>
  <c r="D172" i="2"/>
  <c r="H171" i="2"/>
  <c r="F171" i="2"/>
  <c r="G171" i="2" s="1"/>
  <c r="K163" i="2"/>
  <c r="J164" i="2" s="1"/>
  <c r="U155" i="2" l="1"/>
  <c r="Y155" i="2" s="1"/>
  <c r="W155" i="2"/>
  <c r="X155" i="2" s="1"/>
  <c r="S155" i="2"/>
  <c r="U156" i="2" s="1"/>
  <c r="T155" i="2"/>
  <c r="R156" i="2"/>
  <c r="L164" i="2"/>
  <c r="N163" i="2"/>
  <c r="O163" i="2" s="1"/>
  <c r="P163" i="2"/>
  <c r="D173" i="2"/>
  <c r="H172" i="2"/>
  <c r="F172" i="2"/>
  <c r="G172" i="2" s="1"/>
  <c r="K164" i="2"/>
  <c r="J165" i="2" s="1"/>
  <c r="T156" i="2" l="1"/>
  <c r="S156" i="2"/>
  <c r="U157" i="2" s="1"/>
  <c r="W156" i="2"/>
  <c r="X156" i="2" s="1"/>
  <c r="Y156" i="2"/>
  <c r="L165" i="2"/>
  <c r="N164" i="2"/>
  <c r="O164" i="2" s="1"/>
  <c r="P164" i="2"/>
  <c r="D174" i="2"/>
  <c r="F173" i="2"/>
  <c r="G173" i="2" s="1"/>
  <c r="H173" i="2"/>
  <c r="K165" i="2"/>
  <c r="J166" i="2" s="1"/>
  <c r="R157" i="2" l="1"/>
  <c r="W157" i="2"/>
  <c r="X157" i="2" s="1"/>
  <c r="Y157" i="2"/>
  <c r="T157" i="2"/>
  <c r="S157" i="2"/>
  <c r="U158" i="2" s="1"/>
  <c r="P165" i="2"/>
  <c r="N165" i="2"/>
  <c r="O165" i="2" s="1"/>
  <c r="L166" i="2"/>
  <c r="D175" i="2"/>
  <c r="F174" i="2"/>
  <c r="G174" i="2" s="1"/>
  <c r="H174" i="2"/>
  <c r="K166" i="2"/>
  <c r="J167" i="2" s="1"/>
  <c r="R158" i="2" l="1"/>
  <c r="W158" i="2"/>
  <c r="X158" i="2" s="1"/>
  <c r="Y158" i="2"/>
  <c r="T158" i="2"/>
  <c r="S158" i="2"/>
  <c r="R159" i="2" s="1"/>
  <c r="P166" i="2"/>
  <c r="N166" i="2"/>
  <c r="O166" i="2" s="1"/>
  <c r="L167" i="2"/>
  <c r="D176" i="2"/>
  <c r="F175" i="2"/>
  <c r="G175" i="2" s="1"/>
  <c r="H175" i="2"/>
  <c r="J168" i="2"/>
  <c r="K167" i="2"/>
  <c r="L168" i="2" s="1"/>
  <c r="U159" i="2" l="1"/>
  <c r="Y159" i="2"/>
  <c r="W159" i="2"/>
  <c r="X159" i="2" s="1"/>
  <c r="S159" i="2"/>
  <c r="R160" i="2" s="1"/>
  <c r="T159" i="2"/>
  <c r="P167" i="2"/>
  <c r="N167" i="2"/>
  <c r="O167" i="2" s="1"/>
  <c r="N168" i="2"/>
  <c r="O168" i="2" s="1"/>
  <c r="P168" i="2"/>
  <c r="D177" i="2"/>
  <c r="F176" i="2"/>
  <c r="G176" i="2" s="1"/>
  <c r="H176" i="2"/>
  <c r="K168" i="2"/>
  <c r="J169" i="2" s="1"/>
  <c r="U160" i="2" l="1"/>
  <c r="W160" i="2" s="1"/>
  <c r="X160" i="2" s="1"/>
  <c r="Y160" i="2"/>
  <c r="T160" i="2"/>
  <c r="S160" i="2"/>
  <c r="R161" i="2" s="1"/>
  <c r="L169" i="2"/>
  <c r="D178" i="2"/>
  <c r="H177" i="2"/>
  <c r="F177" i="2"/>
  <c r="G177" i="2" s="1"/>
  <c r="K169" i="2"/>
  <c r="J170" i="2" s="1"/>
  <c r="U161" i="2" l="1"/>
  <c r="W161" i="2"/>
  <c r="X161" i="2" s="1"/>
  <c r="Y161" i="2"/>
  <c r="T161" i="2"/>
  <c r="S161" i="2"/>
  <c r="R162" i="2" s="1"/>
  <c r="P169" i="2"/>
  <c r="N169" i="2"/>
  <c r="O169" i="2" s="1"/>
  <c r="L170" i="2"/>
  <c r="D179" i="2"/>
  <c r="F178" i="2"/>
  <c r="G178" i="2" s="1"/>
  <c r="H178" i="2"/>
  <c r="K170" i="2"/>
  <c r="J171" i="2" s="1"/>
  <c r="S162" i="2" l="1"/>
  <c r="R163" i="2" s="1"/>
  <c r="T162" i="2"/>
  <c r="U163" i="2"/>
  <c r="U162" i="2"/>
  <c r="P170" i="2"/>
  <c r="N170" i="2"/>
  <c r="O170" i="2" s="1"/>
  <c r="L171" i="2"/>
  <c r="D180" i="2"/>
  <c r="H179" i="2"/>
  <c r="F179" i="2"/>
  <c r="G179" i="2" s="1"/>
  <c r="K171" i="2"/>
  <c r="J172" i="2" s="1"/>
  <c r="W162" i="2" l="1"/>
  <c r="X162" i="2" s="1"/>
  <c r="Y162" i="2"/>
  <c r="Y163" i="2"/>
  <c r="W163" i="2"/>
  <c r="X163" i="2" s="1"/>
  <c r="T163" i="2"/>
  <c r="S163" i="2"/>
  <c r="U164" i="2" s="1"/>
  <c r="N171" i="2"/>
  <c r="O171" i="2" s="1"/>
  <c r="P171" i="2"/>
  <c r="L172" i="2"/>
  <c r="D181" i="2"/>
  <c r="H180" i="2"/>
  <c r="F180" i="2"/>
  <c r="G180" i="2" s="1"/>
  <c r="K172" i="2"/>
  <c r="J173" i="2" s="1"/>
  <c r="W164" i="2" l="1"/>
  <c r="X164" i="2" s="1"/>
  <c r="Y164" i="2"/>
  <c r="R164" i="2"/>
  <c r="N172" i="2"/>
  <c r="O172" i="2" s="1"/>
  <c r="P172" i="2"/>
  <c r="L173" i="2"/>
  <c r="D182" i="2"/>
  <c r="F181" i="2"/>
  <c r="G181" i="2" s="1"/>
  <c r="H181" i="2"/>
  <c r="K173" i="2"/>
  <c r="J174" i="2" s="1"/>
  <c r="S164" i="2" l="1"/>
  <c r="U165" i="2" s="1"/>
  <c r="T164" i="2"/>
  <c r="P173" i="2"/>
  <c r="N173" i="2"/>
  <c r="O173" i="2" s="1"/>
  <c r="L174" i="2"/>
  <c r="D183" i="2"/>
  <c r="H182" i="2"/>
  <c r="F182" i="2"/>
  <c r="G182" i="2" s="1"/>
  <c r="K174" i="2"/>
  <c r="J175" i="2" s="1"/>
  <c r="W165" i="2" l="1"/>
  <c r="X165" i="2" s="1"/>
  <c r="Y165" i="2"/>
  <c r="R165" i="2"/>
  <c r="P174" i="2"/>
  <c r="N174" i="2"/>
  <c r="O174" i="2" s="1"/>
  <c r="L175" i="2"/>
  <c r="D184" i="2"/>
  <c r="F183" i="2"/>
  <c r="G183" i="2" s="1"/>
  <c r="H183" i="2"/>
  <c r="K175" i="2"/>
  <c r="J176" i="2" s="1"/>
  <c r="S165" i="2" l="1"/>
  <c r="U166" i="2" s="1"/>
  <c r="T165" i="2"/>
  <c r="R166" i="2"/>
  <c r="L176" i="2"/>
  <c r="L177" i="2"/>
  <c r="P175" i="2"/>
  <c r="N175" i="2"/>
  <c r="O175" i="2" s="1"/>
  <c r="D185" i="2"/>
  <c r="H184" i="2"/>
  <c r="F184" i="2"/>
  <c r="G184" i="2" s="1"/>
  <c r="J177" i="2"/>
  <c r="K176" i="2"/>
  <c r="T166" i="2" l="1"/>
  <c r="S166" i="2"/>
  <c r="U167" i="2" s="1"/>
  <c r="W166" i="2"/>
  <c r="X166" i="2" s="1"/>
  <c r="Y166" i="2"/>
  <c r="P177" i="2"/>
  <c r="N177" i="2"/>
  <c r="O177" i="2" s="1"/>
  <c r="L178" i="2"/>
  <c r="P176" i="2"/>
  <c r="N176" i="2"/>
  <c r="O176" i="2" s="1"/>
  <c r="D186" i="2"/>
  <c r="H185" i="2"/>
  <c r="F185" i="2"/>
  <c r="G185" i="2" s="1"/>
  <c r="K177" i="2"/>
  <c r="J178" i="2" s="1"/>
  <c r="R167" i="2" l="1"/>
  <c r="T167" i="2" s="1"/>
  <c r="W167" i="2"/>
  <c r="X167" i="2" s="1"/>
  <c r="Y167" i="2"/>
  <c r="S167" i="2"/>
  <c r="U168" i="2" s="1"/>
  <c r="P178" i="2"/>
  <c r="N178" i="2"/>
  <c r="O178" i="2" s="1"/>
  <c r="D187" i="2"/>
  <c r="H186" i="2"/>
  <c r="F186" i="2"/>
  <c r="G186" i="2" s="1"/>
  <c r="K178" i="2"/>
  <c r="J179" i="2" s="1"/>
  <c r="W168" i="2" l="1"/>
  <c r="X168" i="2" s="1"/>
  <c r="Y168" i="2"/>
  <c r="R168" i="2"/>
  <c r="L179" i="2"/>
  <c r="D188" i="2"/>
  <c r="H187" i="2"/>
  <c r="F187" i="2"/>
  <c r="G187" i="2" s="1"/>
  <c r="K179" i="2"/>
  <c r="J180" i="2" s="1"/>
  <c r="S168" i="2" l="1"/>
  <c r="U169" i="2" s="1"/>
  <c r="T168" i="2"/>
  <c r="L180" i="2"/>
  <c r="N179" i="2"/>
  <c r="O179" i="2" s="1"/>
  <c r="P179" i="2"/>
  <c r="D189" i="2"/>
  <c r="H188" i="2"/>
  <c r="F188" i="2"/>
  <c r="G188" i="2" s="1"/>
  <c r="K180" i="2"/>
  <c r="J181" i="2" s="1"/>
  <c r="R169" i="2" l="1"/>
  <c r="S169" i="2" s="1"/>
  <c r="W169" i="2"/>
  <c r="X169" i="2" s="1"/>
  <c r="Y169" i="2"/>
  <c r="N180" i="2"/>
  <c r="O180" i="2" s="1"/>
  <c r="P180" i="2"/>
  <c r="L181" i="2"/>
  <c r="D190" i="2"/>
  <c r="F189" i="2"/>
  <c r="G189" i="2" s="1"/>
  <c r="H189" i="2"/>
  <c r="K181" i="2"/>
  <c r="J182" i="2" s="1"/>
  <c r="U170" i="2" l="1"/>
  <c r="R170" i="2"/>
  <c r="T170" i="2" s="1"/>
  <c r="T169" i="2"/>
  <c r="S170" i="2"/>
  <c r="U171" i="2" s="1"/>
  <c r="W170" i="2"/>
  <c r="X170" i="2" s="1"/>
  <c r="Y170" i="2"/>
  <c r="P181" i="2"/>
  <c r="N181" i="2"/>
  <c r="O181" i="2" s="1"/>
  <c r="L182" i="2"/>
  <c r="D191" i="2"/>
  <c r="F190" i="2"/>
  <c r="G190" i="2" s="1"/>
  <c r="H190" i="2"/>
  <c r="K182" i="2"/>
  <c r="J183" i="2" s="1"/>
  <c r="R171" i="2" l="1"/>
  <c r="Y171" i="2"/>
  <c r="W171" i="2"/>
  <c r="X171" i="2" s="1"/>
  <c r="S171" i="2"/>
  <c r="R172" i="2" s="1"/>
  <c r="T171" i="2"/>
  <c r="N182" i="2"/>
  <c r="O182" i="2" s="1"/>
  <c r="P182" i="2"/>
  <c r="L183" i="2"/>
  <c r="D192" i="2"/>
  <c r="F191" i="2"/>
  <c r="G191" i="2" s="1"/>
  <c r="H191" i="2"/>
  <c r="K183" i="2"/>
  <c r="J184" i="2" s="1"/>
  <c r="U172" i="2" l="1"/>
  <c r="Y172" i="2"/>
  <c r="W172" i="2"/>
  <c r="X172" i="2" s="1"/>
  <c r="S172" i="2"/>
  <c r="U173" i="2" s="1"/>
  <c r="T172" i="2"/>
  <c r="R173" i="2"/>
  <c r="P183" i="2"/>
  <c r="N183" i="2"/>
  <c r="O183" i="2" s="1"/>
  <c r="L184" i="2"/>
  <c r="D193" i="2"/>
  <c r="F192" i="2"/>
  <c r="G192" i="2" s="1"/>
  <c r="H192" i="2"/>
  <c r="K184" i="2"/>
  <c r="J185" i="2" s="1"/>
  <c r="S173" i="2" l="1"/>
  <c r="U174" i="2" s="1"/>
  <c r="T173" i="2"/>
  <c r="R174" i="2"/>
  <c r="W173" i="2"/>
  <c r="X173" i="2" s="1"/>
  <c r="Y173" i="2"/>
  <c r="P184" i="2"/>
  <c r="N184" i="2"/>
  <c r="O184" i="2" s="1"/>
  <c r="L185" i="2"/>
  <c r="D194" i="2"/>
  <c r="H193" i="2"/>
  <c r="F193" i="2"/>
  <c r="G193" i="2" s="1"/>
  <c r="K185" i="2"/>
  <c r="J186" i="2" s="1"/>
  <c r="S174" i="2" l="1"/>
  <c r="U175" i="2" s="1"/>
  <c r="T174" i="2"/>
  <c r="W174" i="2"/>
  <c r="X174" i="2" s="1"/>
  <c r="Y174" i="2"/>
  <c r="P185" i="2"/>
  <c r="N185" i="2"/>
  <c r="O185" i="2" s="1"/>
  <c r="L186" i="2"/>
  <c r="D195" i="2"/>
  <c r="H194" i="2"/>
  <c r="F194" i="2"/>
  <c r="G194" i="2" s="1"/>
  <c r="K186" i="2"/>
  <c r="J187" i="2" s="1"/>
  <c r="R175" i="2" l="1"/>
  <c r="W175" i="2"/>
  <c r="X175" i="2" s="1"/>
  <c r="Y175" i="2"/>
  <c r="P186" i="2"/>
  <c r="N186" i="2"/>
  <c r="O186" i="2" s="1"/>
  <c r="L187" i="2"/>
  <c r="D196" i="2"/>
  <c r="H195" i="2"/>
  <c r="F195" i="2"/>
  <c r="G195" i="2" s="1"/>
  <c r="K187" i="2"/>
  <c r="J188" i="2" s="1"/>
  <c r="T175" i="2" l="1"/>
  <c r="S175" i="2"/>
  <c r="U176" i="2" s="1"/>
  <c r="N187" i="2"/>
  <c r="O187" i="2" s="1"/>
  <c r="P187" i="2"/>
  <c r="L188" i="2"/>
  <c r="D197" i="2"/>
  <c r="H196" i="2"/>
  <c r="F196" i="2"/>
  <c r="G196" i="2" s="1"/>
  <c r="K188" i="2"/>
  <c r="J189" i="2" s="1"/>
  <c r="R176" i="2" l="1"/>
  <c r="T176" i="2"/>
  <c r="S176" i="2"/>
  <c r="U177" i="2" s="1"/>
  <c r="R177" i="2"/>
  <c r="W176" i="2"/>
  <c r="X176" i="2" s="1"/>
  <c r="Y176" i="2"/>
  <c r="N188" i="2"/>
  <c r="O188" i="2" s="1"/>
  <c r="P188" i="2"/>
  <c r="L189" i="2"/>
  <c r="D198" i="2"/>
  <c r="F197" i="2"/>
  <c r="G197" i="2" s="1"/>
  <c r="H197" i="2"/>
  <c r="K189" i="2"/>
  <c r="J190" i="2" s="1"/>
  <c r="T177" i="2" l="1"/>
  <c r="S177" i="2"/>
  <c r="U178" i="2" s="1"/>
  <c r="W177" i="2"/>
  <c r="X177" i="2" s="1"/>
  <c r="Y177" i="2"/>
  <c r="P189" i="2"/>
  <c r="N189" i="2"/>
  <c r="O189" i="2" s="1"/>
  <c r="L190" i="2"/>
  <c r="D199" i="2"/>
  <c r="F198" i="2"/>
  <c r="G198" i="2" s="1"/>
  <c r="H198" i="2"/>
  <c r="K190" i="2"/>
  <c r="J191" i="2" s="1"/>
  <c r="R178" i="2" l="1"/>
  <c r="W178" i="2"/>
  <c r="X178" i="2" s="1"/>
  <c r="Y178" i="2"/>
  <c r="N190" i="2"/>
  <c r="O190" i="2" s="1"/>
  <c r="P190" i="2"/>
  <c r="L191" i="2"/>
  <c r="D200" i="2"/>
  <c r="F199" i="2"/>
  <c r="G199" i="2" s="1"/>
  <c r="H199" i="2"/>
  <c r="K191" i="2"/>
  <c r="J192" i="2" s="1"/>
  <c r="S178" i="2" l="1"/>
  <c r="U179" i="2" s="1"/>
  <c r="T178" i="2"/>
  <c r="R179" i="2"/>
  <c r="N191" i="2"/>
  <c r="O191" i="2" s="1"/>
  <c r="P191" i="2"/>
  <c r="L192" i="2"/>
  <c r="D201" i="2"/>
  <c r="H200" i="2"/>
  <c r="F200" i="2"/>
  <c r="G200" i="2" s="1"/>
  <c r="K192" i="2"/>
  <c r="J193" i="2" s="1"/>
  <c r="S179" i="2" l="1"/>
  <c r="T179" i="2"/>
  <c r="R180" i="2"/>
  <c r="U180" i="2"/>
  <c r="W179" i="2"/>
  <c r="X179" i="2" s="1"/>
  <c r="Y179" i="2"/>
  <c r="L193" i="2"/>
  <c r="P192" i="2"/>
  <c r="N192" i="2"/>
  <c r="O192" i="2" s="1"/>
  <c r="P193" i="2"/>
  <c r="N193" i="2"/>
  <c r="O193" i="2" s="1"/>
  <c r="D202" i="2"/>
  <c r="H201" i="2"/>
  <c r="F201" i="2"/>
  <c r="G201" i="2" s="1"/>
  <c r="K193" i="2"/>
  <c r="J194" i="2" s="1"/>
  <c r="W180" i="2" l="1"/>
  <c r="X180" i="2" s="1"/>
  <c r="Y180" i="2"/>
  <c r="S180" i="2"/>
  <c r="U181" i="2" s="1"/>
  <c r="T180" i="2"/>
  <c r="L194" i="2"/>
  <c r="D203" i="2"/>
  <c r="H202" i="2"/>
  <c r="F202" i="2"/>
  <c r="G202" i="2" s="1"/>
  <c r="K194" i="2"/>
  <c r="J195" i="2" s="1"/>
  <c r="R181" i="2" l="1"/>
  <c r="W181" i="2"/>
  <c r="X181" i="2" s="1"/>
  <c r="Y181" i="2"/>
  <c r="P194" i="2"/>
  <c r="N194" i="2"/>
  <c r="O194" i="2" s="1"/>
  <c r="L195" i="2"/>
  <c r="D204" i="2"/>
  <c r="H203" i="2"/>
  <c r="F203" i="2"/>
  <c r="G203" i="2" s="1"/>
  <c r="K195" i="2"/>
  <c r="J196" i="2" s="1"/>
  <c r="T181" i="2" l="1"/>
  <c r="S181" i="2"/>
  <c r="U182" i="2" s="1"/>
  <c r="N195" i="2"/>
  <c r="O195" i="2" s="1"/>
  <c r="P195" i="2"/>
  <c r="L196" i="2"/>
  <c r="H204" i="2"/>
  <c r="C11" i="2" s="1"/>
  <c r="H11" i="2" s="1"/>
  <c r="D205" i="2"/>
  <c r="D206" i="2" s="1"/>
  <c r="D207" i="2" s="1"/>
  <c r="D208" i="2" s="1"/>
  <c r="D209" i="2" s="1"/>
  <c r="F204" i="2"/>
  <c r="K196" i="2"/>
  <c r="J197" i="2" s="1"/>
  <c r="W182" i="2" l="1"/>
  <c r="X182" i="2" s="1"/>
  <c r="Y182" i="2"/>
  <c r="R182" i="2"/>
  <c r="N196" i="2"/>
  <c r="O196" i="2" s="1"/>
  <c r="P196" i="2"/>
  <c r="L197" i="2"/>
  <c r="G204" i="2"/>
  <c r="G11" i="2" s="1"/>
  <c r="F11" i="2"/>
  <c r="K197" i="2"/>
  <c r="J198" i="2" s="1"/>
  <c r="T182" i="2" l="1"/>
  <c r="S182" i="2"/>
  <c r="U183" i="2" s="1"/>
  <c r="P197" i="2"/>
  <c r="N197" i="2"/>
  <c r="O197" i="2" s="1"/>
  <c r="L198" i="2"/>
  <c r="K198" i="2"/>
  <c r="J199" i="2" s="1"/>
  <c r="R183" i="2" l="1"/>
  <c r="S183" i="2" s="1"/>
  <c r="R184" i="2" s="1"/>
  <c r="T183" i="2"/>
  <c r="W183" i="2"/>
  <c r="X183" i="2" s="1"/>
  <c r="Y183" i="2"/>
  <c r="L199" i="2"/>
  <c r="P199" i="2"/>
  <c r="N199" i="2"/>
  <c r="O199" i="2" s="1"/>
  <c r="P198" i="2"/>
  <c r="N198" i="2"/>
  <c r="O198" i="2" s="1"/>
  <c r="K199" i="2"/>
  <c r="J200" i="2" s="1"/>
  <c r="S184" i="2" l="1"/>
  <c r="U185" i="2" s="1"/>
  <c r="T184" i="2"/>
  <c r="U184" i="2"/>
  <c r="L200" i="2"/>
  <c r="K200" i="2"/>
  <c r="J201" i="2" s="1"/>
  <c r="W185" i="2" l="1"/>
  <c r="X185" i="2" s="1"/>
  <c r="Y185" i="2"/>
  <c r="R185" i="2"/>
  <c r="W184" i="2"/>
  <c r="X184" i="2" s="1"/>
  <c r="Y184" i="2"/>
  <c r="N200" i="2"/>
  <c r="O200" i="2" s="1"/>
  <c r="P200" i="2"/>
  <c r="L201" i="2"/>
  <c r="K201" i="2"/>
  <c r="J202" i="2" s="1"/>
  <c r="S185" i="2" l="1"/>
  <c r="R186" i="2"/>
  <c r="U186" i="2"/>
  <c r="T185" i="2"/>
  <c r="P201" i="2"/>
  <c r="N201" i="2"/>
  <c r="O201" i="2" s="1"/>
  <c r="L202" i="2"/>
  <c r="K202" i="2"/>
  <c r="J203" i="2" s="1"/>
  <c r="W186" i="2" l="1"/>
  <c r="X186" i="2" s="1"/>
  <c r="Y186" i="2"/>
  <c r="T186" i="2"/>
  <c r="S186" i="2"/>
  <c r="U187" i="2" s="1"/>
  <c r="P202" i="2"/>
  <c r="N202" i="2"/>
  <c r="O202" i="2" s="1"/>
  <c r="L203" i="2"/>
  <c r="K203" i="2"/>
  <c r="J204" i="2" s="1"/>
  <c r="R187" i="2" l="1"/>
  <c r="T187" i="2" s="1"/>
  <c r="W187" i="2"/>
  <c r="X187" i="2" s="1"/>
  <c r="Y187" i="2"/>
  <c r="N203" i="2"/>
  <c r="O203" i="2" s="1"/>
  <c r="P203" i="2"/>
  <c r="K204" i="2"/>
  <c r="L205" i="2"/>
  <c r="L209" i="2"/>
  <c r="L207" i="2"/>
  <c r="L208" i="2"/>
  <c r="L206" i="2"/>
  <c r="L204" i="2"/>
  <c r="S187" i="2" l="1"/>
  <c r="N204" i="2"/>
  <c r="P204" i="2"/>
  <c r="I11" i="2" s="1"/>
  <c r="P11" i="2" s="1"/>
  <c r="U188" i="2" l="1"/>
  <c r="R188" i="2"/>
  <c r="O204" i="2"/>
  <c r="O11" i="2" s="1"/>
  <c r="N11" i="2"/>
  <c r="T188" i="2" l="1"/>
  <c r="S188" i="2"/>
  <c r="U189" i="2" s="1"/>
  <c r="Y188" i="2"/>
  <c r="W188" i="2"/>
  <c r="X188" i="2" s="1"/>
  <c r="R189" i="2" l="1"/>
  <c r="S189" i="2" s="1"/>
  <c r="T189" i="2"/>
  <c r="W189" i="2"/>
  <c r="X189" i="2" s="1"/>
  <c r="Y189" i="2"/>
  <c r="U190" i="2" l="1"/>
  <c r="R190" i="2"/>
  <c r="S190" i="2"/>
  <c r="U191" i="2" s="1"/>
  <c r="T190" i="2"/>
  <c r="R191" i="2"/>
  <c r="W190" i="2"/>
  <c r="X190" i="2" s="1"/>
  <c r="Y190" i="2"/>
  <c r="S191" i="2" l="1"/>
  <c r="T191" i="2"/>
  <c r="Y191" i="2"/>
  <c r="W191" i="2"/>
  <c r="X191" i="2" s="1"/>
  <c r="U192" i="2" l="1"/>
  <c r="R192" i="2"/>
  <c r="S192" i="2" l="1"/>
  <c r="R193" i="2" s="1"/>
  <c r="U193" i="2"/>
  <c r="T192" i="2"/>
  <c r="W192" i="2"/>
  <c r="X192" i="2" s="1"/>
  <c r="Y192" i="2"/>
  <c r="W193" i="2" l="1"/>
  <c r="X193" i="2" s="1"/>
  <c r="Y193" i="2"/>
  <c r="S193" i="2"/>
  <c r="T193" i="2"/>
  <c r="U194" i="2" l="1"/>
  <c r="R194" i="2"/>
  <c r="T194" i="2" l="1"/>
  <c r="S194" i="2"/>
  <c r="U195" i="2" s="1"/>
  <c r="W194" i="2"/>
  <c r="X194" i="2" s="1"/>
  <c r="Y194" i="2"/>
  <c r="R195" i="2" l="1"/>
  <c r="Y195" i="2"/>
  <c r="W195" i="2"/>
  <c r="X195" i="2" s="1"/>
  <c r="S195" i="2" l="1"/>
  <c r="U196" i="2" s="1"/>
  <c r="R196" i="2"/>
  <c r="T195" i="2"/>
  <c r="S196" i="2" l="1"/>
  <c r="R197" i="2" s="1"/>
  <c r="T196" i="2"/>
  <c r="U197" i="2"/>
  <c r="Y196" i="2"/>
  <c r="W196" i="2"/>
  <c r="X196" i="2" s="1"/>
  <c r="S197" i="2" l="1"/>
  <c r="U198" i="2" s="1"/>
  <c r="T197" i="2"/>
  <c r="R198" i="2"/>
  <c r="Y197" i="2"/>
  <c r="W197" i="2"/>
  <c r="X197" i="2" s="1"/>
  <c r="S198" i="2" l="1"/>
  <c r="U199" i="2" s="1"/>
  <c r="T198" i="2"/>
  <c r="Y198" i="2"/>
  <c r="W198" i="2"/>
  <c r="X198" i="2" s="1"/>
  <c r="W199" i="2" l="1"/>
  <c r="X199" i="2" s="1"/>
  <c r="Y199" i="2"/>
  <c r="R199" i="2"/>
  <c r="T199" i="2" l="1"/>
  <c r="S199" i="2"/>
  <c r="U200" i="2" s="1"/>
  <c r="R200" i="2" l="1"/>
  <c r="W200" i="2"/>
  <c r="X200" i="2" s="1"/>
  <c r="Y200" i="2"/>
  <c r="S200" i="2" l="1"/>
  <c r="U201" i="2" s="1"/>
  <c r="T200" i="2"/>
  <c r="R201" i="2"/>
  <c r="S201" i="2" l="1"/>
  <c r="R202" i="2" s="1"/>
  <c r="T201" i="2"/>
  <c r="U202" i="2"/>
  <c r="Y201" i="2"/>
  <c r="W201" i="2"/>
  <c r="X201" i="2" s="1"/>
  <c r="Y202" i="2" l="1"/>
  <c r="W202" i="2"/>
  <c r="X202" i="2" s="1"/>
  <c r="T202" i="2"/>
  <c r="S202" i="2"/>
  <c r="U203" i="2" s="1"/>
  <c r="R203" i="2"/>
  <c r="W203" i="2" l="1"/>
  <c r="Y203" i="2"/>
  <c r="T203" i="2"/>
  <c r="S203" i="2"/>
  <c r="U204" i="2" s="1"/>
  <c r="W204" i="2" l="1"/>
  <c r="X204" i="2" s="1"/>
  <c r="Y204" i="2"/>
  <c r="Y11" i="2" s="1"/>
  <c r="R204" i="2"/>
  <c r="X203" i="2"/>
  <c r="W11" i="2"/>
  <c r="S204" i="2" l="1"/>
  <c r="U207" i="2" s="1"/>
  <c r="T204" i="2"/>
  <c r="U206" i="2"/>
  <c r="X11" i="2"/>
  <c r="U209" i="2" l="1"/>
  <c r="U208" i="2"/>
</calcChain>
</file>

<file path=xl/sharedStrings.xml><?xml version="1.0" encoding="utf-8"?>
<sst xmlns="http://schemas.openxmlformats.org/spreadsheetml/2006/main" count="117" uniqueCount="36">
  <si>
    <t>Nama : Andira Yulianengtias</t>
  </si>
  <si>
    <t>NRP : 5026211038</t>
  </si>
  <si>
    <t>/Rp/Kapita/Bulan</t>
  </si>
  <si>
    <t>Periode</t>
  </si>
  <si>
    <t>Single Exponential Smoothing</t>
  </si>
  <si>
    <t>MSE</t>
  </si>
  <si>
    <t>MPE</t>
  </si>
  <si>
    <t>MAPE</t>
  </si>
  <si>
    <t>RMSE</t>
  </si>
  <si>
    <t xml:space="preserve"> α =</t>
  </si>
  <si>
    <t>α =</t>
  </si>
  <si>
    <t xml:space="preserve">Holt's Double Exponential Smoothing </t>
  </si>
  <si>
    <t>Single Moving Average</t>
  </si>
  <si>
    <t>Lt</t>
  </si>
  <si>
    <t>bt</t>
  </si>
  <si>
    <t xml:space="preserve">Ft </t>
  </si>
  <si>
    <t>PE</t>
  </si>
  <si>
    <t>APE</t>
  </si>
  <si>
    <r>
      <t>(Yt-Ft)</t>
    </r>
    <r>
      <rPr>
        <b/>
        <vertAlign val="superscript"/>
        <sz val="10"/>
        <rFont val="Arial"/>
        <family val="2"/>
      </rPr>
      <t>2</t>
    </r>
  </si>
  <si>
    <t>SMA (Ft)</t>
  </si>
  <si>
    <t>m=1</t>
  </si>
  <si>
    <t>Data Historis Garis Kemiskinan di Kep. Bangka Belitung Periode 2018-2022</t>
  </si>
  <si>
    <t xml:space="preserve">SES </t>
  </si>
  <si>
    <t>m=2</t>
  </si>
  <si>
    <t>Lt 3</t>
  </si>
  <si>
    <t>m=3</t>
  </si>
  <si>
    <t>Average Global Land Temperature (2000-2015)</t>
  </si>
  <si>
    <t>Temperature</t>
  </si>
  <si>
    <t>m=4</t>
  </si>
  <si>
    <t>m=5</t>
  </si>
  <si>
    <t>β=</t>
  </si>
  <si>
    <t>Double Moving Average</t>
  </si>
  <si>
    <t>DMA (Ft)</t>
  </si>
  <si>
    <t>γ =</t>
  </si>
  <si>
    <t xml:space="preserve">Holt-Winter's Exponential Smoothing </t>
  </si>
  <si>
    <t xml:space="preserve">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</si>
</sst>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22"/>
      <color theme="1"/>
      <name val="Times New Roman"/>
      <family val="1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2" fontId="0" fillId="3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0" fontId="7" fillId="0" borderId="1" xfId="0" applyNumberFormat="1" applyFont="1" applyBorder="1" applyAlignment="1">
      <alignment horizontal="left"/>
    </xf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0" fontId="0" fillId="4" borderId="10" xfId="0" applyFill="1" applyBorder="1" applyAlignment="1">
      <alignment horizontal="center"/>
    </xf>
    <xf numFmtId="0" fontId="0" fillId="4" borderId="1" xfId="0" applyFill="1" applyBorder="1"/>
    <xf numFmtId="10" fontId="0" fillId="4" borderId="1" xfId="0" applyNumberFormat="1" applyFill="1" applyBorder="1"/>
    <xf numFmtId="2" fontId="0" fillId="4" borderId="1" xfId="0" applyNumberFormat="1" applyFill="1" applyBorder="1"/>
    <xf numFmtId="0" fontId="0" fillId="4" borderId="0" xfId="0" applyFill="1"/>
    <xf numFmtId="0" fontId="0" fillId="4" borderId="10" xfId="0" applyFill="1" applyBorder="1"/>
    <xf numFmtId="14" fontId="0" fillId="0" borderId="1" xfId="0" applyNumberFormat="1" applyBorder="1"/>
    <xf numFmtId="0" fontId="4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left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2" fontId="0" fillId="0" borderId="10" xfId="0" applyNumberFormat="1" applyBorder="1"/>
    <xf numFmtId="10" fontId="0" fillId="0" borderId="1" xfId="1" applyNumberFormat="1" applyFont="1" applyBorder="1"/>
    <xf numFmtId="2" fontId="0" fillId="0" borderId="1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3" borderId="11" xfId="0" applyFill="1" applyBorder="1" applyAlignment="1">
      <alignment horizontal="right"/>
    </xf>
    <xf numFmtId="2" fontId="0" fillId="5" borderId="11" xfId="0" applyNumberFormat="1" applyFill="1" applyBorder="1" applyAlignment="1">
      <alignment horizontal="lef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2" fontId="0" fillId="6" borderId="15" xfId="0" applyNumberForma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7" fillId="0" borderId="16" xfId="0" applyNumberFormat="1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0" fontId="0" fillId="4" borderId="15" xfId="0" applyFill="1" applyBorder="1"/>
    <xf numFmtId="2" fontId="0" fillId="4" borderId="16" xfId="0" applyNumberFormat="1" applyFill="1" applyBorder="1"/>
    <xf numFmtId="0" fontId="0" fillId="4" borderId="17" xfId="0" applyFill="1" applyBorder="1"/>
    <xf numFmtId="2" fontId="0" fillId="4" borderId="18" xfId="0" applyNumberFormat="1" applyFill="1" applyBorder="1"/>
    <xf numFmtId="0" fontId="0" fillId="4" borderId="18" xfId="0" applyFill="1" applyBorder="1"/>
    <xf numFmtId="10" fontId="0" fillId="4" borderId="18" xfId="0" applyNumberFormat="1" applyFill="1" applyBorder="1"/>
    <xf numFmtId="0" fontId="0" fillId="4" borderId="19" xfId="0" applyFill="1" applyBorder="1"/>
    <xf numFmtId="0" fontId="0" fillId="0" borderId="11" xfId="0" applyBorder="1" applyAlignment="1">
      <alignment horizontal="right"/>
    </xf>
    <xf numFmtId="0" fontId="0" fillId="5" borderId="11" xfId="0" applyFill="1" applyBorder="1"/>
    <xf numFmtId="2" fontId="0" fillId="0" borderId="15" xfId="0" applyNumberFormat="1" applyBorder="1"/>
    <xf numFmtId="2" fontId="0" fillId="4" borderId="15" xfId="0" applyNumberFormat="1" applyFill="1" applyBorder="1"/>
    <xf numFmtId="0" fontId="0" fillId="4" borderId="16" xfId="0" applyFill="1" applyBorder="1"/>
    <xf numFmtId="2" fontId="7" fillId="0" borderId="23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0" fontId="7" fillId="0" borderId="0" xfId="0" applyNumberFormat="1" applyFont="1" applyAlignment="1">
      <alignment horizontal="left"/>
    </xf>
    <xf numFmtId="2" fontId="7" fillId="0" borderId="24" xfId="0" applyNumberFormat="1" applyFont="1" applyBorder="1" applyAlignment="1">
      <alignment horizontal="left"/>
    </xf>
    <xf numFmtId="2" fontId="0" fillId="0" borderId="15" xfId="0" applyNumberFormat="1" applyBorder="1" applyAlignment="1">
      <alignment horizontal="center"/>
    </xf>
    <xf numFmtId="14" fontId="0" fillId="4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2" fontId="0" fillId="0" borderId="15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4" borderId="15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10" fontId="0" fillId="4" borderId="1" xfId="0" applyNumberFormat="1" applyFill="1" applyBorder="1" applyAlignment="1">
      <alignment horizontal="right"/>
    </xf>
    <xf numFmtId="2" fontId="0" fillId="4" borderId="16" xfId="0" applyNumberFormat="1" applyFill="1" applyBorder="1" applyAlignment="1">
      <alignment horizontal="right"/>
    </xf>
    <xf numFmtId="2" fontId="0" fillId="4" borderId="17" xfId="0" applyNumberFormat="1" applyFill="1" applyBorder="1" applyAlignment="1">
      <alignment horizontal="right"/>
    </xf>
    <xf numFmtId="2" fontId="0" fillId="4" borderId="18" xfId="0" applyNumberFormat="1" applyFill="1" applyBorder="1" applyAlignment="1">
      <alignment horizontal="right"/>
    </xf>
    <xf numFmtId="0" fontId="0" fillId="4" borderId="18" xfId="0" applyFill="1" applyBorder="1" applyAlignment="1">
      <alignment horizontal="right"/>
    </xf>
    <xf numFmtId="10" fontId="0" fillId="4" borderId="18" xfId="0" applyNumberForma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2" fontId="0" fillId="6" borderId="16" xfId="0" applyNumberForma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10" fontId="7" fillId="7" borderId="1" xfId="0" applyNumberFormat="1" applyFont="1" applyFill="1" applyBorder="1" applyAlignment="1">
      <alignment horizontal="left"/>
    </xf>
    <xf numFmtId="2" fontId="7" fillId="7" borderId="16" xfId="0" applyNumberFormat="1" applyFont="1" applyFill="1" applyBorder="1" applyAlignment="1">
      <alignment horizontal="left"/>
    </xf>
    <xf numFmtId="2" fontId="0" fillId="0" borderId="11" xfId="0" applyNumberFormat="1" applyBorder="1"/>
    <xf numFmtId="10" fontId="0" fillId="0" borderId="11" xfId="0" applyNumberFormat="1" applyBorder="1"/>
    <xf numFmtId="2" fontId="0" fillId="0" borderId="25" xfId="0" applyNumberFormat="1" applyBorder="1"/>
    <xf numFmtId="0" fontId="0" fillId="0" borderId="10" xfId="0" applyBorder="1"/>
    <xf numFmtId="0" fontId="0" fillId="3" borderId="15" xfId="0" applyFill="1" applyBorder="1"/>
    <xf numFmtId="2" fontId="0" fillId="3" borderId="15" xfId="0" applyNumberFormat="1" applyFill="1" applyBorder="1"/>
    <xf numFmtId="164" fontId="0" fillId="0" borderId="16" xfId="0" applyNumberFormat="1" applyBorder="1"/>
    <xf numFmtId="10" fontId="0" fillId="4" borderId="1" xfId="1" applyNumberFormat="1" applyFont="1" applyFill="1" applyBorder="1"/>
    <xf numFmtId="10" fontId="0" fillId="4" borderId="18" xfId="1" applyNumberFormat="1" applyFont="1" applyFill="1" applyBorder="1"/>
    <xf numFmtId="2" fontId="0" fillId="4" borderId="19" xfId="0" applyNumberFormat="1" applyFill="1" applyBorder="1"/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9" fillId="0" borderId="2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Tren!$A$12:$A$23</c:f>
              <c:numCache>
                <c:formatCode>m/d/yyyy</c:formatCode>
                <c:ptCount val="12"/>
                <c:pt idx="0">
                  <c:v>43190</c:v>
                </c:pt>
                <c:pt idx="1">
                  <c:v>43373</c:v>
                </c:pt>
                <c:pt idx="2">
                  <c:v>43555</c:v>
                </c:pt>
                <c:pt idx="3">
                  <c:v>43738</c:v>
                </c:pt>
                <c:pt idx="4">
                  <c:v>43921</c:v>
                </c:pt>
                <c:pt idx="5">
                  <c:v>44104</c:v>
                </c:pt>
                <c:pt idx="6">
                  <c:v>44286</c:v>
                </c:pt>
                <c:pt idx="7">
                  <c:v>44469</c:v>
                </c:pt>
                <c:pt idx="8">
                  <c:v>44651</c:v>
                </c:pt>
                <c:pt idx="9">
                  <c:v>44834</c:v>
                </c:pt>
                <c:pt idx="10">
                  <c:v>45016</c:v>
                </c:pt>
                <c:pt idx="11">
                  <c:v>45199</c:v>
                </c:pt>
              </c:numCache>
            </c:numRef>
          </c:cat>
          <c:val>
            <c:numRef>
              <c:f>Tren!$B$12:$B$23</c:f>
              <c:numCache>
                <c:formatCode>0.00</c:formatCode>
                <c:ptCount val="12"/>
                <c:pt idx="0">
                  <c:v>457834</c:v>
                </c:pt>
                <c:pt idx="1">
                  <c:v>482102.67</c:v>
                </c:pt>
                <c:pt idx="2">
                  <c:v>492693</c:v>
                </c:pt>
                <c:pt idx="3">
                  <c:v>521298</c:v>
                </c:pt>
                <c:pt idx="4">
                  <c:v>524371</c:v>
                </c:pt>
                <c:pt idx="5">
                  <c:v>528771</c:v>
                </c:pt>
                <c:pt idx="6">
                  <c:v>544017</c:v>
                </c:pt>
                <c:pt idx="7">
                  <c:v>555279</c:v>
                </c:pt>
                <c:pt idx="8">
                  <c:v>579537</c:v>
                </c:pt>
                <c:pt idx="9">
                  <c:v>622068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7-454C-B76D-D74CADE6ADC8}"/>
            </c:ext>
          </c:extLst>
        </c:ser>
        <c:ser>
          <c:idx val="1"/>
          <c:order val="1"/>
          <c:tx>
            <c:v>SES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Tren!$A$12:$A$23</c:f>
              <c:numCache>
                <c:formatCode>m/d/yyyy</c:formatCode>
                <c:ptCount val="12"/>
                <c:pt idx="0">
                  <c:v>43190</c:v>
                </c:pt>
                <c:pt idx="1">
                  <c:v>43373</c:v>
                </c:pt>
                <c:pt idx="2">
                  <c:v>43555</c:v>
                </c:pt>
                <c:pt idx="3">
                  <c:v>43738</c:v>
                </c:pt>
                <c:pt idx="4">
                  <c:v>43921</c:v>
                </c:pt>
                <c:pt idx="5">
                  <c:v>44104</c:v>
                </c:pt>
                <c:pt idx="6">
                  <c:v>44286</c:v>
                </c:pt>
                <c:pt idx="7">
                  <c:v>44469</c:v>
                </c:pt>
                <c:pt idx="8">
                  <c:v>44651</c:v>
                </c:pt>
                <c:pt idx="9">
                  <c:v>44834</c:v>
                </c:pt>
                <c:pt idx="10">
                  <c:v>45016</c:v>
                </c:pt>
                <c:pt idx="11">
                  <c:v>45199</c:v>
                </c:pt>
              </c:numCache>
            </c:numRef>
          </c:cat>
          <c:val>
            <c:numRef>
              <c:f>Tren!$D$12:$D$23</c:f>
              <c:numCache>
                <c:formatCode>0.00</c:formatCode>
                <c:ptCount val="12"/>
                <c:pt idx="1">
                  <c:v>457834</c:v>
                </c:pt>
                <c:pt idx="2">
                  <c:v>479675.80299999996</c:v>
                </c:pt>
                <c:pt idx="3">
                  <c:v>491391.28029999998</c:v>
                </c:pt>
                <c:pt idx="4">
                  <c:v>518307.32802999998</c:v>
                </c:pt>
                <c:pt idx="5">
                  <c:v>523764.63280299999</c:v>
                </c:pt>
                <c:pt idx="6">
                  <c:v>528270.36328030005</c:v>
                </c:pt>
                <c:pt idx="7">
                  <c:v>542442.33632802998</c:v>
                </c:pt>
                <c:pt idx="8">
                  <c:v>553995.33363280306</c:v>
                </c:pt>
                <c:pt idx="9">
                  <c:v>576982.83336328028</c:v>
                </c:pt>
                <c:pt idx="10">
                  <c:v>617559.48333632806</c:v>
                </c:pt>
                <c:pt idx="11">
                  <c:v>617559.48333632806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7-454C-B76D-D74CADE6ADC8}"/>
            </c:ext>
          </c:extLst>
        </c:ser>
        <c:ser>
          <c:idx val="3"/>
          <c:order val="3"/>
          <c:tx>
            <c:v>Holt's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Tren!$A$12:$A$23</c:f>
              <c:numCache>
                <c:formatCode>m/d/yyyy</c:formatCode>
                <c:ptCount val="12"/>
                <c:pt idx="0">
                  <c:v>43190</c:v>
                </c:pt>
                <c:pt idx="1">
                  <c:v>43373</c:v>
                </c:pt>
                <c:pt idx="2">
                  <c:v>43555</c:v>
                </c:pt>
                <c:pt idx="3">
                  <c:v>43738</c:v>
                </c:pt>
                <c:pt idx="4">
                  <c:v>43921</c:v>
                </c:pt>
                <c:pt idx="5">
                  <c:v>44104</c:v>
                </c:pt>
                <c:pt idx="6">
                  <c:v>44286</c:v>
                </c:pt>
                <c:pt idx="7">
                  <c:v>44469</c:v>
                </c:pt>
                <c:pt idx="8">
                  <c:v>44651</c:v>
                </c:pt>
                <c:pt idx="9">
                  <c:v>44834</c:v>
                </c:pt>
                <c:pt idx="10">
                  <c:v>45016</c:v>
                </c:pt>
                <c:pt idx="11">
                  <c:v>45199</c:v>
                </c:pt>
              </c:numCache>
            </c:numRef>
          </c:cat>
          <c:val>
            <c:numRef>
              <c:f>Tren!$L$12:$L$23</c:f>
              <c:numCache>
                <c:formatCode>0.00</c:formatCode>
                <c:ptCount val="12"/>
                <c:pt idx="0">
                  <c:v>457834</c:v>
                </c:pt>
                <c:pt idx="1">
                  <c:v>482102.67</c:v>
                </c:pt>
                <c:pt idx="2">
                  <c:v>506371.33999999997</c:v>
                </c:pt>
                <c:pt idx="3">
                  <c:v>509516.83606619079</c:v>
                </c:pt>
                <c:pt idx="4">
                  <c:v>541417.32377533393</c:v>
                </c:pt>
                <c:pt idx="5">
                  <c:v>537896.82841952238</c:v>
                </c:pt>
                <c:pt idx="6">
                  <c:v>533445.64776297496</c:v>
                </c:pt>
                <c:pt idx="7">
                  <c:v>552365.99775386578</c:v>
                </c:pt>
                <c:pt idx="8">
                  <c:v>567622.27718543052</c:v>
                </c:pt>
                <c:pt idx="9">
                  <c:v>599028.96930069395</c:v>
                </c:pt>
                <c:pt idx="10">
                  <c:v>656814.5254839051</c:v>
                </c:pt>
                <c:pt idx="11">
                  <c:v>656814.5254839051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A7-454C-B76D-D74CADE6ADC8}"/>
            </c:ext>
          </c:extLst>
        </c:ser>
        <c:ser>
          <c:idx val="4"/>
          <c:order val="4"/>
          <c:tx>
            <c:v>Holt-Winter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Tren!$AE$12:$AE$23</c:f>
              <c:numCache>
                <c:formatCode>0.00</c:formatCode>
                <c:ptCount val="12"/>
                <c:pt idx="2">
                  <c:v>475869.57154612342</c:v>
                </c:pt>
                <c:pt idx="3">
                  <c:v>528558.37999233475</c:v>
                </c:pt>
                <c:pt idx="4">
                  <c:v>526061.02536484529</c:v>
                </c:pt>
                <c:pt idx="5">
                  <c:v>558177.2455987531</c:v>
                </c:pt>
                <c:pt idx="6">
                  <c:v>547360.73679549154</c:v>
                </c:pt>
                <c:pt idx="7">
                  <c:v>563818.48432532826</c:v>
                </c:pt>
                <c:pt idx="8">
                  <c:v>576490.51409588219</c:v>
                </c:pt>
                <c:pt idx="9">
                  <c:v>593082.5491872381</c:v>
                </c:pt>
                <c:pt idx="10">
                  <c:v>630158.42161850841</c:v>
                </c:pt>
                <c:pt idx="11">
                  <c:v>640698.00313368638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46CD-BC30-AEB945BC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613295"/>
        <c:axId val="186661612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SMA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Tren!$A$12:$A$23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43190</c:v>
                      </c:pt>
                      <c:pt idx="1">
                        <c:v>43373</c:v>
                      </c:pt>
                      <c:pt idx="2">
                        <c:v>43555</c:v>
                      </c:pt>
                      <c:pt idx="3">
                        <c:v>43738</c:v>
                      </c:pt>
                      <c:pt idx="4">
                        <c:v>43921</c:v>
                      </c:pt>
                      <c:pt idx="5">
                        <c:v>44104</c:v>
                      </c:pt>
                      <c:pt idx="6">
                        <c:v>44286</c:v>
                      </c:pt>
                      <c:pt idx="7">
                        <c:v>44469</c:v>
                      </c:pt>
                      <c:pt idx="8">
                        <c:v>44651</c:v>
                      </c:pt>
                      <c:pt idx="9">
                        <c:v>44834</c:v>
                      </c:pt>
                      <c:pt idx="10">
                        <c:v>45016</c:v>
                      </c:pt>
                      <c:pt idx="11">
                        <c:v>45199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Tren!$R$12:$R$23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3">
                        <c:v>477543.22333333333</c:v>
                      </c:pt>
                      <c:pt idx="4">
                        <c:v>498697.88999999996</c:v>
                      </c:pt>
                      <c:pt idx="5">
                        <c:v>512787.33333333331</c:v>
                      </c:pt>
                      <c:pt idx="6">
                        <c:v>524813.33333333337</c:v>
                      </c:pt>
                      <c:pt idx="7">
                        <c:v>532386.33333333337</c:v>
                      </c:pt>
                      <c:pt idx="8">
                        <c:v>542689</c:v>
                      </c:pt>
                      <c:pt idx="9">
                        <c:v>559611</c:v>
                      </c:pt>
                      <c:pt idx="10">
                        <c:v>585628</c:v>
                      </c:pt>
                      <c:pt idx="11">
                        <c:v>585628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A7-454C-B76D-D74CADE6ADC8}"/>
                  </c:ext>
                </c:extLst>
              </c15:ser>
            </c15:filteredLineSeries>
          </c:ext>
        </c:extLst>
      </c:lineChart>
      <c:dateAx>
        <c:axId val="1860613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16127"/>
        <c:crosses val="autoZero"/>
        <c:auto val="1"/>
        <c:lblOffset val="100"/>
        <c:baseTimeUnit val="months"/>
      </c:dateAx>
      <c:valAx>
        <c:axId val="1866616127"/>
        <c:scaling>
          <c:orientation val="minMax"/>
          <c:max val="700000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76509286417951E-2"/>
          <c:y val="1.093316139753899E-2"/>
          <c:w val="0.89016510541417015"/>
          <c:h val="0.86170242698578825"/>
        </c:manualLayout>
      </c:layout>
      <c:lineChart>
        <c:grouping val="standard"/>
        <c:varyColors val="0"/>
        <c:ser>
          <c:idx val="1"/>
          <c:order val="0"/>
          <c:tx>
            <c:v>Actual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Musiman!$A$13:$A$209</c:f>
              <c:numCache>
                <c:formatCode>m/d/yyyy</c:formatCode>
                <c:ptCount val="19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</c:numCache>
            </c:numRef>
          </c:cat>
          <c:val>
            <c:numRef>
              <c:f>Musiman!$B$13:$B$209</c:f>
              <c:numCache>
                <c:formatCode>General</c:formatCode>
                <c:ptCount val="197"/>
                <c:pt idx="0">
                  <c:v>2.95</c:v>
                </c:pt>
                <c:pt idx="1">
                  <c:v>4.1840000000000002</c:v>
                </c:pt>
                <c:pt idx="2">
                  <c:v>6.2189999999999896</c:v>
                </c:pt>
                <c:pt idx="3">
                  <c:v>9.5519999999999996</c:v>
                </c:pt>
                <c:pt idx="4">
                  <c:v>11.874000000000001</c:v>
                </c:pt>
                <c:pt idx="5">
                  <c:v>14.06</c:v>
                </c:pt>
                <c:pt idx="6">
                  <c:v>14.8479999999999</c:v>
                </c:pt>
                <c:pt idx="7">
                  <c:v>14.519</c:v>
                </c:pt>
                <c:pt idx="8">
                  <c:v>12.547000000000001</c:v>
                </c:pt>
                <c:pt idx="9">
                  <c:v>9.4860000000000007</c:v>
                </c:pt>
                <c:pt idx="10">
                  <c:v>6.3120000000000003</c:v>
                </c:pt>
                <c:pt idx="11">
                  <c:v>3.863</c:v>
                </c:pt>
                <c:pt idx="12">
                  <c:v>3.3359999999999999</c:v>
                </c:pt>
                <c:pt idx="13">
                  <c:v>3.72</c:v>
                </c:pt>
                <c:pt idx="14">
                  <c:v>6.2079999999999904</c:v>
                </c:pt>
                <c:pt idx="15">
                  <c:v>9.2449999999999992</c:v>
                </c:pt>
                <c:pt idx="16">
                  <c:v>12.271000000000001</c:v>
                </c:pt>
                <c:pt idx="17">
                  <c:v>14.11</c:v>
                </c:pt>
                <c:pt idx="18">
                  <c:v>15.161</c:v>
                </c:pt>
                <c:pt idx="19">
                  <c:v>14.427</c:v>
                </c:pt>
                <c:pt idx="20">
                  <c:v>12.736000000000001</c:v>
                </c:pt>
                <c:pt idx="21">
                  <c:v>9.9350000000000005</c:v>
                </c:pt>
                <c:pt idx="22">
                  <c:v>7.319</c:v>
                </c:pt>
                <c:pt idx="23">
                  <c:v>4.5069999999999997</c:v>
                </c:pt>
                <c:pt idx="24">
                  <c:v>4.0259999999999998</c:v>
                </c:pt>
                <c:pt idx="25">
                  <c:v>4.7039999999999997</c:v>
                </c:pt>
                <c:pt idx="26">
                  <c:v>6.7720000000000002</c:v>
                </c:pt>
                <c:pt idx="27">
                  <c:v>9.2289999999999992</c:v>
                </c:pt>
                <c:pt idx="28">
                  <c:v>12.247999999999999</c:v>
                </c:pt>
                <c:pt idx="29">
                  <c:v>14.084</c:v>
                </c:pt>
                <c:pt idx="30">
                  <c:v>15.353999999999999</c:v>
                </c:pt>
                <c:pt idx="31">
                  <c:v>14.56</c:v>
                </c:pt>
                <c:pt idx="32">
                  <c:v>12.95</c:v>
                </c:pt>
                <c:pt idx="33">
                  <c:v>9.9879999999999995</c:v>
                </c:pt>
                <c:pt idx="34">
                  <c:v>6.8920000000000003</c:v>
                </c:pt>
                <c:pt idx="35">
                  <c:v>4.0380000000000003</c:v>
                </c:pt>
                <c:pt idx="36">
                  <c:v>3.9809999999999999</c:v>
                </c:pt>
                <c:pt idx="37">
                  <c:v>4.085</c:v>
                </c:pt>
                <c:pt idx="38">
                  <c:v>6.0479999999999903</c:v>
                </c:pt>
                <c:pt idx="39">
                  <c:v>9.1539999999999999</c:v>
                </c:pt>
                <c:pt idx="40">
                  <c:v>12.153</c:v>
                </c:pt>
                <c:pt idx="41">
                  <c:v>14.016999999999999</c:v>
                </c:pt>
                <c:pt idx="42">
                  <c:v>14.982999999999899</c:v>
                </c:pt>
                <c:pt idx="43">
                  <c:v>14.691000000000001</c:v>
                </c:pt>
                <c:pt idx="44">
                  <c:v>12.911</c:v>
                </c:pt>
                <c:pt idx="45">
                  <c:v>10.423999999999999</c:v>
                </c:pt>
                <c:pt idx="46">
                  <c:v>6.7270000000000003</c:v>
                </c:pt>
                <c:pt idx="47">
                  <c:v>5.1329999999999902</c:v>
                </c:pt>
                <c:pt idx="48">
                  <c:v>3.5249999999999999</c:v>
                </c:pt>
                <c:pt idx="49">
                  <c:v>4.4989999999999997</c:v>
                </c:pt>
                <c:pt idx="50">
                  <c:v>6.3209999999999997</c:v>
                </c:pt>
                <c:pt idx="51">
                  <c:v>9.2490000000000006</c:v>
                </c:pt>
                <c:pt idx="52">
                  <c:v>11.571</c:v>
                </c:pt>
                <c:pt idx="53">
                  <c:v>13.888999999999999</c:v>
                </c:pt>
                <c:pt idx="54">
                  <c:v>14.311999999999999</c:v>
                </c:pt>
                <c:pt idx="55">
                  <c:v>14.187999999999899</c:v>
                </c:pt>
                <c:pt idx="56">
                  <c:v>12.641999999999999</c:v>
                </c:pt>
                <c:pt idx="57">
                  <c:v>10.127000000000001</c:v>
                </c:pt>
                <c:pt idx="58">
                  <c:v>7.3150000000000004</c:v>
                </c:pt>
                <c:pt idx="59">
                  <c:v>4.2569999999999997</c:v>
                </c:pt>
                <c:pt idx="60">
                  <c:v>3.8079999999999998</c:v>
                </c:pt>
                <c:pt idx="61">
                  <c:v>3.92</c:v>
                </c:pt>
                <c:pt idx="62">
                  <c:v>6.5439999999999996</c:v>
                </c:pt>
                <c:pt idx="63">
                  <c:v>9.6180000000000003</c:v>
                </c:pt>
                <c:pt idx="64">
                  <c:v>12.226000000000001</c:v>
                </c:pt>
                <c:pt idx="65">
                  <c:v>14.476000000000001</c:v>
                </c:pt>
                <c:pt idx="66">
                  <c:v>15.19</c:v>
                </c:pt>
                <c:pt idx="67">
                  <c:v>14.51</c:v>
                </c:pt>
                <c:pt idx="68">
                  <c:v>13.217000000000001</c:v>
                </c:pt>
                <c:pt idx="69">
                  <c:v>10.601000000000001</c:v>
                </c:pt>
                <c:pt idx="70">
                  <c:v>7.4229999999999903</c:v>
                </c:pt>
                <c:pt idx="71">
                  <c:v>4.8780000000000001</c:v>
                </c:pt>
                <c:pt idx="72">
                  <c:v>3.286</c:v>
                </c:pt>
                <c:pt idx="73">
                  <c:v>4.43</c:v>
                </c:pt>
                <c:pt idx="74">
                  <c:v>6.3289999999999997</c:v>
                </c:pt>
                <c:pt idx="75">
                  <c:v>9.0549999999999997</c:v>
                </c:pt>
                <c:pt idx="76">
                  <c:v>11.786</c:v>
                </c:pt>
                <c:pt idx="77">
                  <c:v>14.443</c:v>
                </c:pt>
                <c:pt idx="78">
                  <c:v>15.042</c:v>
                </c:pt>
                <c:pt idx="79">
                  <c:v>14.913</c:v>
                </c:pt>
                <c:pt idx="80">
                  <c:v>12.875</c:v>
                </c:pt>
                <c:pt idx="81">
                  <c:v>10.289</c:v>
                </c:pt>
                <c:pt idx="82">
                  <c:v>6.9550000000000001</c:v>
                </c:pt>
                <c:pt idx="83">
                  <c:v>4.9870000000000001</c:v>
                </c:pt>
                <c:pt idx="84">
                  <c:v>4.5789999999999997</c:v>
                </c:pt>
                <c:pt idx="85">
                  <c:v>4.2210000000000001</c:v>
                </c:pt>
                <c:pt idx="86">
                  <c:v>6.4850000000000003</c:v>
                </c:pt>
                <c:pt idx="87">
                  <c:v>9.8230000000000004</c:v>
                </c:pt>
                <c:pt idx="88">
                  <c:v>12.518000000000001</c:v>
                </c:pt>
                <c:pt idx="89">
                  <c:v>14.308999999999999</c:v>
                </c:pt>
                <c:pt idx="90">
                  <c:v>15.23</c:v>
                </c:pt>
                <c:pt idx="91">
                  <c:v>14.752000000000001</c:v>
                </c:pt>
                <c:pt idx="92">
                  <c:v>12.93</c:v>
                </c:pt>
                <c:pt idx="93">
                  <c:v>10.332000000000001</c:v>
                </c:pt>
                <c:pt idx="94">
                  <c:v>7.0839999999999996</c:v>
                </c:pt>
                <c:pt idx="95">
                  <c:v>4.5229999999999997</c:v>
                </c:pt>
                <c:pt idx="96">
                  <c:v>2.8439999999999999</c:v>
                </c:pt>
                <c:pt idx="97">
                  <c:v>3.5760000000000001</c:v>
                </c:pt>
                <c:pt idx="98">
                  <c:v>6.9059999999999997</c:v>
                </c:pt>
                <c:pt idx="99">
                  <c:v>9.2949999999999999</c:v>
                </c:pt>
                <c:pt idx="100">
                  <c:v>12.053999999999901</c:v>
                </c:pt>
                <c:pt idx="101">
                  <c:v>14.145</c:v>
                </c:pt>
                <c:pt idx="102">
                  <c:v>15.173999999999999</c:v>
                </c:pt>
                <c:pt idx="103">
                  <c:v>14.377000000000001</c:v>
                </c:pt>
                <c:pt idx="104">
                  <c:v>12.802</c:v>
                </c:pt>
                <c:pt idx="105">
                  <c:v>10.398999999999999</c:v>
                </c:pt>
                <c:pt idx="106">
                  <c:v>7.2240000000000002</c:v>
                </c:pt>
                <c:pt idx="107">
                  <c:v>4.3849999999999998</c:v>
                </c:pt>
                <c:pt idx="108">
                  <c:v>3.6869999999999998</c:v>
                </c:pt>
                <c:pt idx="109">
                  <c:v>4.0939999999999896</c:v>
                </c:pt>
                <c:pt idx="110">
                  <c:v>6.0860000000000003</c:v>
                </c:pt>
                <c:pt idx="111">
                  <c:v>9.3670000000000009</c:v>
                </c:pt>
                <c:pt idx="112">
                  <c:v>12.111999999999901</c:v>
                </c:pt>
                <c:pt idx="113">
                  <c:v>14.201000000000001</c:v>
                </c:pt>
                <c:pt idx="114">
                  <c:v>15.231</c:v>
                </c:pt>
                <c:pt idx="115">
                  <c:v>14.654999999999999</c:v>
                </c:pt>
                <c:pt idx="116">
                  <c:v>13.153</c:v>
                </c:pt>
                <c:pt idx="117">
                  <c:v>10.135999999999999</c:v>
                </c:pt>
                <c:pt idx="118">
                  <c:v>7.0309999999999997</c:v>
                </c:pt>
                <c:pt idx="119">
                  <c:v>4.3099999999999996</c:v>
                </c:pt>
                <c:pt idx="120">
                  <c:v>3.7370000000000001</c:v>
                </c:pt>
                <c:pt idx="121">
                  <c:v>4.399</c:v>
                </c:pt>
                <c:pt idx="122">
                  <c:v>6.7379999999999898</c:v>
                </c:pt>
                <c:pt idx="123">
                  <c:v>9.6709999999999994</c:v>
                </c:pt>
                <c:pt idx="124">
                  <c:v>12.406000000000001</c:v>
                </c:pt>
                <c:pt idx="125">
                  <c:v>14.420999999999999</c:v>
                </c:pt>
                <c:pt idx="126">
                  <c:v>15.212999999999999</c:v>
                </c:pt>
                <c:pt idx="127">
                  <c:v>14.767999999999899</c:v>
                </c:pt>
                <c:pt idx="128">
                  <c:v>12.863</c:v>
                </c:pt>
                <c:pt idx="129">
                  <c:v>10.442</c:v>
                </c:pt>
                <c:pt idx="130">
                  <c:v>7.4870000000000001</c:v>
                </c:pt>
                <c:pt idx="131">
                  <c:v>4.2919999999999998</c:v>
                </c:pt>
                <c:pt idx="132">
                  <c:v>3.282</c:v>
                </c:pt>
                <c:pt idx="133">
                  <c:v>3.7429999999999999</c:v>
                </c:pt>
                <c:pt idx="134">
                  <c:v>6.101</c:v>
                </c:pt>
                <c:pt idx="135">
                  <c:v>9.4830000000000005</c:v>
                </c:pt>
                <c:pt idx="136">
                  <c:v>11.986000000000001</c:v>
                </c:pt>
                <c:pt idx="137">
                  <c:v>14.37</c:v>
                </c:pt>
                <c:pt idx="138">
                  <c:v>15.481999999999999</c:v>
                </c:pt>
                <c:pt idx="139">
                  <c:v>15.012</c:v>
                </c:pt>
                <c:pt idx="140">
                  <c:v>12.912000000000001</c:v>
                </c:pt>
                <c:pt idx="141">
                  <c:v>10.352</c:v>
                </c:pt>
                <c:pt idx="142">
                  <c:v>6.8140000000000001</c:v>
                </c:pt>
                <c:pt idx="143">
                  <c:v>4.6549999999999896</c:v>
                </c:pt>
                <c:pt idx="144">
                  <c:v>3.157</c:v>
                </c:pt>
                <c:pt idx="145">
                  <c:v>3.6280000000000001</c:v>
                </c:pt>
                <c:pt idx="146">
                  <c:v>6.0229999999999997</c:v>
                </c:pt>
                <c:pt idx="147">
                  <c:v>9.6759999999999895</c:v>
                </c:pt>
                <c:pt idx="148">
                  <c:v>12.59</c:v>
                </c:pt>
                <c:pt idx="149">
                  <c:v>14.492000000000001</c:v>
                </c:pt>
                <c:pt idx="150">
                  <c:v>15.075999999999899</c:v>
                </c:pt>
                <c:pt idx="151">
                  <c:v>14.72</c:v>
                </c:pt>
                <c:pt idx="152">
                  <c:v>13.04</c:v>
                </c:pt>
                <c:pt idx="153">
                  <c:v>10.428000000000001</c:v>
                </c:pt>
                <c:pt idx="154">
                  <c:v>7.1559999999999997</c:v>
                </c:pt>
                <c:pt idx="155">
                  <c:v>4.1020000000000003</c:v>
                </c:pt>
                <c:pt idx="156">
                  <c:v>3.6850000000000001</c:v>
                </c:pt>
                <c:pt idx="157">
                  <c:v>4.2220000000000004</c:v>
                </c:pt>
                <c:pt idx="158">
                  <c:v>6.2610000000000001</c:v>
                </c:pt>
                <c:pt idx="159">
                  <c:v>9.0440000000000005</c:v>
                </c:pt>
                <c:pt idx="160">
                  <c:v>12.195</c:v>
                </c:pt>
                <c:pt idx="161">
                  <c:v>14.568</c:v>
                </c:pt>
                <c:pt idx="162">
                  <c:v>15.003</c:v>
                </c:pt>
                <c:pt idx="163">
                  <c:v>14.742000000000001</c:v>
                </c:pt>
                <c:pt idx="164">
                  <c:v>13.154</c:v>
                </c:pt>
                <c:pt idx="165">
                  <c:v>10.255999999999901</c:v>
                </c:pt>
                <c:pt idx="166">
                  <c:v>7.4239999999999897</c:v>
                </c:pt>
                <c:pt idx="167">
                  <c:v>4.7240000000000002</c:v>
                </c:pt>
                <c:pt idx="168">
                  <c:v>3.73199999999999</c:v>
                </c:pt>
                <c:pt idx="169">
                  <c:v>3.5</c:v>
                </c:pt>
                <c:pt idx="170">
                  <c:v>6.3779999999999903</c:v>
                </c:pt>
                <c:pt idx="171">
                  <c:v>9.5890000000000004</c:v>
                </c:pt>
                <c:pt idx="172">
                  <c:v>12.582000000000001</c:v>
                </c:pt>
                <c:pt idx="173">
                  <c:v>14.335000000000001</c:v>
                </c:pt>
                <c:pt idx="174">
                  <c:v>14.872999999999999</c:v>
                </c:pt>
                <c:pt idx="175">
                  <c:v>14.875</c:v>
                </c:pt>
                <c:pt idx="176">
                  <c:v>13.090999999999999</c:v>
                </c:pt>
                <c:pt idx="177">
                  <c:v>10.33</c:v>
                </c:pt>
                <c:pt idx="178">
                  <c:v>6.7129999999999903</c:v>
                </c:pt>
                <c:pt idx="179">
                  <c:v>4.8499999999999996</c:v>
                </c:pt>
                <c:pt idx="180">
                  <c:v>3.8809999999999998</c:v>
                </c:pt>
                <c:pt idx="181">
                  <c:v>4.6639999999999997</c:v>
                </c:pt>
                <c:pt idx="182">
                  <c:v>6.74</c:v>
                </c:pt>
                <c:pt idx="183">
                  <c:v>9.3130000000000006</c:v>
                </c:pt>
                <c:pt idx="184">
                  <c:v>12.311999999999999</c:v>
                </c:pt>
                <c:pt idx="185">
                  <c:v>14.505000000000001</c:v>
                </c:pt>
                <c:pt idx="186">
                  <c:v>15.050999999999901</c:v>
                </c:pt>
                <c:pt idx="187">
                  <c:v>14.755000000000001</c:v>
                </c:pt>
                <c:pt idx="188">
                  <c:v>12.999000000000001</c:v>
                </c:pt>
                <c:pt idx="189">
                  <c:v>10.800999999999901</c:v>
                </c:pt>
                <c:pt idx="190">
                  <c:v>7.4329999999999998</c:v>
                </c:pt>
                <c:pt idx="191">
                  <c:v>5.5179999999999998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D-423F-9326-892491151FD2}"/>
            </c:ext>
          </c:extLst>
        </c:ser>
        <c:ser>
          <c:idx val="2"/>
          <c:order val="1"/>
          <c:tx>
            <c:v>Holt's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Musiman!$A$13:$A$209</c:f>
              <c:numCache>
                <c:formatCode>m/d/yyyy</c:formatCode>
                <c:ptCount val="19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</c:numCache>
            </c:numRef>
          </c:cat>
          <c:val>
            <c:numRef>
              <c:f>Musiman!$L$13:$L$209</c:f>
              <c:numCache>
                <c:formatCode>0.00</c:formatCode>
                <c:ptCount val="197"/>
                <c:pt idx="0">
                  <c:v>2.95</c:v>
                </c:pt>
                <c:pt idx="1">
                  <c:v>4.1840000000000002</c:v>
                </c:pt>
                <c:pt idx="2">
                  <c:v>5.4180000000000001</c:v>
                </c:pt>
                <c:pt idx="3">
                  <c:v>7.888967520984342</c:v>
                </c:pt>
                <c:pt idx="4">
                  <c:v>12.309637502306064</c:v>
                </c:pt>
                <c:pt idx="5">
                  <c:v>14.773468503955396</c:v>
                </c:pt>
                <c:pt idx="6">
                  <c:v>16.471877975017399</c:v>
                </c:pt>
                <c:pt idx="7">
                  <c:v>16.213463938189975</c:v>
                </c:pt>
                <c:pt idx="8">
                  <c:v>14.592185106792016</c:v>
                </c:pt>
                <c:pt idx="9">
                  <c:v>11.120932339073802</c:v>
                </c:pt>
                <c:pt idx="10">
                  <c:v>6.7040560673731235</c:v>
                </c:pt>
                <c:pt idx="11">
                  <c:v>2.9441317051296618</c:v>
                </c:pt>
                <c:pt idx="12">
                  <c:v>0.90591838869093255</c:v>
                </c:pt>
                <c:pt idx="13">
                  <c:v>1.9109346704072694</c:v>
                </c:pt>
                <c:pt idx="14">
                  <c:v>3.8332905810621147</c:v>
                </c:pt>
                <c:pt idx="15">
                  <c:v>8.0260096564850674</c:v>
                </c:pt>
                <c:pt idx="16">
                  <c:v>12.267582978875112</c:v>
                </c:pt>
                <c:pt idx="17">
                  <c:v>15.573202509116889</c:v>
                </c:pt>
                <c:pt idx="18">
                  <c:v>16.616590638016078</c:v>
                </c:pt>
                <c:pt idx="19">
                  <c:v>16.541937127870842</c:v>
                </c:pt>
                <c:pt idx="20">
                  <c:v>14.325149579569828</c:v>
                </c:pt>
                <c:pt idx="21">
                  <c:v>11.287298176257906</c:v>
                </c:pt>
                <c:pt idx="22">
                  <c:v>7.3881662301738249</c:v>
                </c:pt>
                <c:pt idx="23">
                  <c:v>4.4263851968047945</c:v>
                </c:pt>
                <c:pt idx="24">
                  <c:v>1.6425018955206454</c:v>
                </c:pt>
                <c:pt idx="25">
                  <c:v>2.4771589125101983</c:v>
                </c:pt>
                <c:pt idx="26">
                  <c:v>4.910286876858053</c:v>
                </c:pt>
                <c:pt idx="27">
                  <c:v>8.4989873966463012</c:v>
                </c:pt>
                <c:pt idx="28">
                  <c:v>11.777528798955512</c:v>
                </c:pt>
                <c:pt idx="29">
                  <c:v>15.218937436123216</c:v>
                </c:pt>
                <c:pt idx="30">
                  <c:v>16.544416554615587</c:v>
                </c:pt>
                <c:pt idx="31">
                  <c:v>16.90789037837045</c:v>
                </c:pt>
                <c:pt idx="32">
                  <c:v>14.56473394791167</c:v>
                </c:pt>
                <c:pt idx="33">
                  <c:v>11.540876670811659</c:v>
                </c:pt>
                <c:pt idx="34">
                  <c:v>7.3657443854849962</c:v>
                </c:pt>
                <c:pt idx="35">
                  <c:v>3.65805602631381</c:v>
                </c:pt>
                <c:pt idx="36">
                  <c:v>0.90290395214932762</c:v>
                </c:pt>
                <c:pt idx="37">
                  <c:v>2.6078213661743823</c:v>
                </c:pt>
                <c:pt idx="38">
                  <c:v>4.217195177082754</c:v>
                </c:pt>
                <c:pt idx="39">
                  <c:v>7.5132545146365359</c:v>
                </c:pt>
                <c:pt idx="40">
                  <c:v>11.929445967035823</c:v>
                </c:pt>
                <c:pt idx="41">
                  <c:v>15.423982787928985</c:v>
                </c:pt>
                <c:pt idx="42">
                  <c:v>16.573130657220332</c:v>
                </c:pt>
                <c:pt idx="43">
                  <c:v>16.353060085216924</c:v>
                </c:pt>
                <c:pt idx="44">
                  <c:v>14.794107672032197</c:v>
                </c:pt>
                <c:pt idx="45">
                  <c:v>11.61045381421404</c:v>
                </c:pt>
                <c:pt idx="46">
                  <c:v>8.048606050127928</c:v>
                </c:pt>
                <c:pt idx="47">
                  <c:v>3.361937633258691</c:v>
                </c:pt>
                <c:pt idx="48">
                  <c:v>2.4307479992471448</c:v>
                </c:pt>
                <c:pt idx="49">
                  <c:v>1.8218815513218605</c:v>
                </c:pt>
                <c:pt idx="50">
                  <c:v>4.5023178231108973</c:v>
                </c:pt>
                <c:pt idx="51">
                  <c:v>7.924197913106557</c:v>
                </c:pt>
                <c:pt idx="52">
                  <c:v>11.987665720102234</c:v>
                </c:pt>
                <c:pt idx="53">
                  <c:v>14.384753327992083</c:v>
                </c:pt>
                <c:pt idx="54">
                  <c:v>16.337983528005399</c:v>
                </c:pt>
                <c:pt idx="55">
                  <c:v>15.545320544973864</c:v>
                </c:pt>
                <c:pt idx="56">
                  <c:v>14.220917838344837</c:v>
                </c:pt>
                <c:pt idx="57">
                  <c:v>11.506266230983471</c:v>
                </c:pt>
                <c:pt idx="58">
                  <c:v>7.8807875470311366</c:v>
                </c:pt>
                <c:pt idx="59">
                  <c:v>4.4465609801869235</c:v>
                </c:pt>
                <c:pt idx="60">
                  <c:v>1.1564662909835075</c:v>
                </c:pt>
                <c:pt idx="61">
                  <c:v>2.1074470908152767</c:v>
                </c:pt>
                <c:pt idx="62">
                  <c:v>3.8101613978916369</c:v>
                </c:pt>
                <c:pt idx="63">
                  <c:v>8.3351416463634003</c:v>
                </c:pt>
                <c:pt idx="64">
                  <c:v>12.73030833461204</c:v>
                </c:pt>
                <c:pt idx="65">
                  <c:v>15.356136584392798</c:v>
                </c:pt>
                <c:pt idx="66">
                  <c:v>17.012184742181546</c:v>
                </c:pt>
                <c:pt idx="67">
                  <c:v>16.533859418260146</c:v>
                </c:pt>
                <c:pt idx="68">
                  <c:v>14.337111253177467</c:v>
                </c:pt>
                <c:pt idx="69">
                  <c:v>11.973300595764499</c:v>
                </c:pt>
                <c:pt idx="70">
                  <c:v>8.3551570470239866</c:v>
                </c:pt>
                <c:pt idx="71">
                  <c:v>4.357110428831179</c:v>
                </c:pt>
                <c:pt idx="72">
                  <c:v>1.8832179646558345</c:v>
                </c:pt>
                <c:pt idx="73">
                  <c:v>1.1734129860777598</c:v>
                </c:pt>
                <c:pt idx="74">
                  <c:v>4.4095436593232984</c:v>
                </c:pt>
                <c:pt idx="75">
                  <c:v>8.095310997517581</c:v>
                </c:pt>
                <c:pt idx="76">
                  <c:v>11.781017849612422</c:v>
                </c:pt>
                <c:pt idx="77">
                  <c:v>14.73340472050349</c:v>
                </c:pt>
                <c:pt idx="78">
                  <c:v>17.233478749558849</c:v>
                </c:pt>
                <c:pt idx="79">
                  <c:v>16.573531015155989</c:v>
                </c:pt>
                <c:pt idx="80">
                  <c:v>15.041387381540536</c:v>
                </c:pt>
                <c:pt idx="81">
                  <c:v>11.44589872649135</c:v>
                </c:pt>
                <c:pt idx="82">
                  <c:v>7.736588928720602</c:v>
                </c:pt>
                <c:pt idx="83">
                  <c:v>3.7135749552702535</c:v>
                </c:pt>
                <c:pt idx="84">
                  <c:v>2.2605803083279215</c:v>
                </c:pt>
                <c:pt idx="85">
                  <c:v>3.4046108152427115</c:v>
                </c:pt>
                <c:pt idx="86">
                  <c:v>4.0192305565185507</c:v>
                </c:pt>
                <c:pt idx="87">
                  <c:v>7.8113200391282174</c:v>
                </c:pt>
                <c:pt idx="88">
                  <c:v>12.806086695648451</c:v>
                </c:pt>
                <c:pt idx="89">
                  <c:v>15.802669490930761</c:v>
                </c:pt>
                <c:pt idx="90">
                  <c:v>16.715052904822095</c:v>
                </c:pt>
                <c:pt idx="91">
                  <c:v>16.487421479106551</c:v>
                </c:pt>
                <c:pt idx="92">
                  <c:v>14.726483062418179</c:v>
                </c:pt>
                <c:pt idx="93">
                  <c:v>11.531261003066781</c:v>
                </c:pt>
                <c:pt idx="94">
                  <c:v>7.8711808789565474</c:v>
                </c:pt>
                <c:pt idx="95">
                  <c:v>3.9214706357192171</c:v>
                </c:pt>
                <c:pt idx="96">
                  <c:v>1.5085030600702529</c:v>
                </c:pt>
                <c:pt idx="97">
                  <c:v>0.69345083498339388</c:v>
                </c:pt>
                <c:pt idx="98">
                  <c:v>3.2986689285389508</c:v>
                </c:pt>
                <c:pt idx="99">
                  <c:v>9.2488826843316616</c:v>
                </c:pt>
                <c:pt idx="100">
                  <c:v>12.484951540273194</c:v>
                </c:pt>
                <c:pt idx="101">
                  <c:v>15.019901957694621</c:v>
                </c:pt>
                <c:pt idx="102">
                  <c:v>16.53651432705643</c:v>
                </c:pt>
                <c:pt idx="103">
                  <c:v>16.62457074562208</c:v>
                </c:pt>
                <c:pt idx="104">
                  <c:v>14.293801909847186</c:v>
                </c:pt>
                <c:pt idx="105">
                  <c:v>11.394712844985087</c:v>
                </c:pt>
                <c:pt idx="106">
                  <c:v>8.1098445112568402</c:v>
                </c:pt>
                <c:pt idx="107">
                  <c:v>4.2258142994633872</c:v>
                </c:pt>
                <c:pt idx="108">
                  <c:v>1.2716067916679608</c:v>
                </c:pt>
                <c:pt idx="109">
                  <c:v>1.924526847453647</c:v>
                </c:pt>
                <c:pt idx="110">
                  <c:v>4.0626982800069991</c:v>
                </c:pt>
                <c:pt idx="111">
                  <c:v>7.6502762033336928</c:v>
                </c:pt>
                <c:pt idx="112">
                  <c:v>12.326683493184246</c:v>
                </c:pt>
                <c:pt idx="113">
                  <c:v>15.34600926262395</c:v>
                </c:pt>
                <c:pt idx="114">
                  <c:v>16.762886823684351</c:v>
                </c:pt>
                <c:pt idx="115">
                  <c:v>16.698210561804181</c:v>
                </c:pt>
                <c:pt idx="116">
                  <c:v>14.661077395899966</c:v>
                </c:pt>
                <c:pt idx="117">
                  <c:v>11.872695533220547</c:v>
                </c:pt>
                <c:pt idx="118">
                  <c:v>7.5668173041204465</c:v>
                </c:pt>
                <c:pt idx="119">
                  <c:v>3.7744589025332349</c:v>
                </c:pt>
                <c:pt idx="120">
                  <c:v>1.2228511188085713</c:v>
                </c:pt>
                <c:pt idx="121">
                  <c:v>2.140278337697648</c:v>
                </c:pt>
                <c:pt idx="122">
                  <c:v>4.6045283789778981</c:v>
                </c:pt>
                <c:pt idx="123">
                  <c:v>8.6194056793596108</c:v>
                </c:pt>
                <c:pt idx="124">
                  <c:v>12.610900294111717</c:v>
                </c:pt>
                <c:pt idx="125">
                  <c:v>15.473994136331708</c:v>
                </c:pt>
                <c:pt idx="126">
                  <c:v>16.869182807514083</c:v>
                </c:pt>
                <c:pt idx="127">
                  <c:v>16.519821455609115</c:v>
                </c:pt>
                <c:pt idx="128">
                  <c:v>14.743963134542678</c:v>
                </c:pt>
                <c:pt idx="129">
                  <c:v>11.416023435171429</c:v>
                </c:pt>
                <c:pt idx="130">
                  <c:v>8.0362857318232024</c:v>
                </c:pt>
                <c:pt idx="131">
                  <c:v>4.5603795727782348</c:v>
                </c:pt>
                <c:pt idx="132">
                  <c:v>1.0941456861182584</c:v>
                </c:pt>
                <c:pt idx="133">
                  <c:v>1.2137958622902412</c:v>
                </c:pt>
                <c:pt idx="134">
                  <c:v>3.5499142142769617</c:v>
                </c:pt>
                <c:pt idx="135">
                  <c:v>7.8727224214960785</c:v>
                </c:pt>
                <c:pt idx="136">
                  <c:v>12.712454391869455</c:v>
                </c:pt>
                <c:pt idx="137">
                  <c:v>15.186979095815484</c:v>
                </c:pt>
                <c:pt idx="138">
                  <c:v>16.960784245782186</c:v>
                </c:pt>
                <c:pt idx="139">
                  <c:v>17.081755713910617</c:v>
                </c:pt>
                <c:pt idx="140">
                  <c:v>15.148274556332096</c:v>
                </c:pt>
                <c:pt idx="141">
                  <c:v>11.35950164226557</c:v>
                </c:pt>
                <c:pt idx="142">
                  <c:v>7.741581023170756</c:v>
                </c:pt>
                <c:pt idx="143">
                  <c:v>3.4691483012879178</c:v>
                </c:pt>
                <c:pt idx="144">
                  <c:v>1.7442234887468935</c:v>
                </c:pt>
                <c:pt idx="145">
                  <c:v>1.2853768794820297</c:v>
                </c:pt>
                <c:pt idx="146">
                  <c:v>3.3533334968999524</c:v>
                </c:pt>
                <c:pt idx="147">
                  <c:v>7.7351682656296941</c:v>
                </c:pt>
                <c:pt idx="148">
                  <c:v>13.05283379717401</c:v>
                </c:pt>
                <c:pt idx="149">
                  <c:v>16.157161895167754</c:v>
                </c:pt>
                <c:pt idx="150">
                  <c:v>17.047387628437136</c:v>
                </c:pt>
                <c:pt idx="151">
                  <c:v>16.178978059714503</c:v>
                </c:pt>
                <c:pt idx="152">
                  <c:v>14.57968554483457</c:v>
                </c:pt>
                <c:pt idx="153">
                  <c:v>11.729223523535582</c:v>
                </c:pt>
                <c:pt idx="154">
                  <c:v>8.0581613394281018</c:v>
                </c:pt>
                <c:pt idx="155">
                  <c:v>3.9986364118959781</c:v>
                </c:pt>
                <c:pt idx="156">
                  <c:v>0.79532813744404862</c:v>
                </c:pt>
                <c:pt idx="157">
                  <c:v>1.9746684767443625</c:v>
                </c:pt>
                <c:pt idx="158">
                  <c:v>4.3932859483910978</c:v>
                </c:pt>
                <c:pt idx="159">
                  <c:v>7.9609216082407706</c:v>
                </c:pt>
                <c:pt idx="160">
                  <c:v>11.758996697707151</c:v>
                </c:pt>
                <c:pt idx="161">
                  <c:v>15.394094917429598</c:v>
                </c:pt>
                <c:pt idx="162">
                  <c:v>17.416816677601787</c:v>
                </c:pt>
                <c:pt idx="163">
                  <c:v>16.34979244433022</c:v>
                </c:pt>
                <c:pt idx="164">
                  <c:v>14.663691284443619</c:v>
                </c:pt>
                <c:pt idx="165">
                  <c:v>11.887645594582425</c:v>
                </c:pt>
                <c:pt idx="166">
                  <c:v>7.7575761051321734</c:v>
                </c:pt>
                <c:pt idx="167">
                  <c:v>4.3722300804795768</c:v>
                </c:pt>
                <c:pt idx="168">
                  <c:v>1.7876822695829517</c:v>
                </c:pt>
                <c:pt idx="169">
                  <c:v>1.9340881420157574</c:v>
                </c:pt>
                <c:pt idx="170">
                  <c:v>2.9974143235007853</c:v>
                </c:pt>
                <c:pt idx="171">
                  <c:v>8.0722057099908824</c:v>
                </c:pt>
                <c:pt idx="172">
                  <c:v>12.879066922808798</c:v>
                </c:pt>
                <c:pt idx="173">
                  <c:v>16.055997085125895</c:v>
                </c:pt>
                <c:pt idx="174">
                  <c:v>16.804604612645416</c:v>
                </c:pt>
                <c:pt idx="175">
                  <c:v>15.899125473222101</c:v>
                </c:pt>
                <c:pt idx="176">
                  <c:v>14.903579088885554</c:v>
                </c:pt>
                <c:pt idx="177">
                  <c:v>11.899672544408418</c:v>
                </c:pt>
                <c:pt idx="178">
                  <c:v>7.871317529356169</c:v>
                </c:pt>
                <c:pt idx="179">
                  <c:v>3.26620323241454</c:v>
                </c:pt>
                <c:pt idx="180">
                  <c:v>2.0012958552524918</c:v>
                </c:pt>
                <c:pt idx="181">
                  <c:v>2.4162641278291899</c:v>
                </c:pt>
                <c:pt idx="182">
                  <c:v>4.8509699554253203</c:v>
                </c:pt>
                <c:pt idx="183">
                  <c:v>8.467299598863077</c:v>
                </c:pt>
                <c:pt idx="184">
                  <c:v>11.931031892785931</c:v>
                </c:pt>
                <c:pt idx="185">
                  <c:v>15.330086547270307</c:v>
                </c:pt>
                <c:pt idx="186">
                  <c:v>17.160816796571368</c:v>
                </c:pt>
                <c:pt idx="187">
                  <c:v>16.370483098183389</c:v>
                </c:pt>
                <c:pt idx="188">
                  <c:v>14.714465633429677</c:v>
                </c:pt>
                <c:pt idx="189">
                  <c:v>11.656668879860296</c:v>
                </c:pt>
                <c:pt idx="190">
                  <c:v>8.6020594207407388</c:v>
                </c:pt>
                <c:pt idx="191">
                  <c:v>4.4027917506288041</c:v>
                </c:pt>
                <c:pt idx="192">
                  <c:v>2.8283938063402587</c:v>
                </c:pt>
                <c:pt idx="193" formatCode="General">
                  <c:v>0.39289949275958236</c:v>
                </c:pt>
                <c:pt idx="194" formatCode="General">
                  <c:v>-2.042594820821094</c:v>
                </c:pt>
                <c:pt idx="195" formatCode="General">
                  <c:v>-4.4780891344017704</c:v>
                </c:pt>
                <c:pt idx="196" formatCode="General">
                  <c:v>-6.9135834479824467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D-423F-9326-892491151FD2}"/>
            </c:ext>
          </c:extLst>
        </c:ser>
        <c:ser>
          <c:idx val="0"/>
          <c:order val="2"/>
          <c:tx>
            <c:v>SMA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Musiman!$A$13:$A$209</c:f>
              <c:numCache>
                <c:formatCode>m/d/yyyy</c:formatCode>
                <c:ptCount val="19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</c:numCache>
            </c:numRef>
          </c:cat>
          <c:val>
            <c:numRef>
              <c:f>Musiman!#REF!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D-423F-9326-892491151FD2}"/>
            </c:ext>
          </c:extLst>
        </c:ser>
        <c:ser>
          <c:idx val="3"/>
          <c:order val="3"/>
          <c:tx>
            <c:v>SES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Musiman!$D$13:$D$209</c:f>
              <c:numCache>
                <c:formatCode>0.00</c:formatCode>
                <c:ptCount val="197"/>
                <c:pt idx="1">
                  <c:v>2.95</c:v>
                </c:pt>
                <c:pt idx="2">
                  <c:v>4.1840000000000002</c:v>
                </c:pt>
                <c:pt idx="3">
                  <c:v>6.2189999999999896</c:v>
                </c:pt>
                <c:pt idx="4">
                  <c:v>9.5519999999999996</c:v>
                </c:pt>
                <c:pt idx="5">
                  <c:v>11.874000000000001</c:v>
                </c:pt>
                <c:pt idx="6">
                  <c:v>14.06</c:v>
                </c:pt>
                <c:pt idx="7">
                  <c:v>14.8479999999999</c:v>
                </c:pt>
                <c:pt idx="8">
                  <c:v>14.519</c:v>
                </c:pt>
                <c:pt idx="9">
                  <c:v>12.547000000000001</c:v>
                </c:pt>
                <c:pt idx="10">
                  <c:v>9.4860000000000007</c:v>
                </c:pt>
                <c:pt idx="11">
                  <c:v>6.3120000000000003</c:v>
                </c:pt>
                <c:pt idx="12">
                  <c:v>3.863</c:v>
                </c:pt>
                <c:pt idx="13">
                  <c:v>3.3359999999999999</c:v>
                </c:pt>
                <c:pt idx="14">
                  <c:v>3.72</c:v>
                </c:pt>
                <c:pt idx="15">
                  <c:v>6.2079999999999904</c:v>
                </c:pt>
                <c:pt idx="16">
                  <c:v>9.2449999999999992</c:v>
                </c:pt>
                <c:pt idx="17">
                  <c:v>12.271000000000001</c:v>
                </c:pt>
                <c:pt idx="18">
                  <c:v>14.11</c:v>
                </c:pt>
                <c:pt idx="19">
                  <c:v>15.161</c:v>
                </c:pt>
                <c:pt idx="20">
                  <c:v>14.427</c:v>
                </c:pt>
                <c:pt idx="21">
                  <c:v>12.736000000000001</c:v>
                </c:pt>
                <c:pt idx="22">
                  <c:v>9.9350000000000005</c:v>
                </c:pt>
                <c:pt idx="23">
                  <c:v>7.319</c:v>
                </c:pt>
                <c:pt idx="24">
                  <c:v>4.5069999999999997</c:v>
                </c:pt>
                <c:pt idx="25">
                  <c:v>4.0259999999999998</c:v>
                </c:pt>
                <c:pt idx="26">
                  <c:v>4.7039999999999997</c:v>
                </c:pt>
                <c:pt idx="27">
                  <c:v>6.7720000000000002</c:v>
                </c:pt>
                <c:pt idx="28">
                  <c:v>9.2289999999999992</c:v>
                </c:pt>
                <c:pt idx="29">
                  <c:v>12.247999999999999</c:v>
                </c:pt>
                <c:pt idx="30">
                  <c:v>14.084</c:v>
                </c:pt>
                <c:pt idx="31">
                  <c:v>15.353999999999999</c:v>
                </c:pt>
                <c:pt idx="32">
                  <c:v>14.56</c:v>
                </c:pt>
                <c:pt idx="33">
                  <c:v>12.95</c:v>
                </c:pt>
                <c:pt idx="34">
                  <c:v>9.9879999999999995</c:v>
                </c:pt>
                <c:pt idx="35">
                  <c:v>6.8920000000000003</c:v>
                </c:pt>
                <c:pt idx="36">
                  <c:v>4.0380000000000003</c:v>
                </c:pt>
                <c:pt idx="37">
                  <c:v>3.9809999999999999</c:v>
                </c:pt>
                <c:pt idx="38">
                  <c:v>4.085</c:v>
                </c:pt>
                <c:pt idx="39">
                  <c:v>6.0479999999999903</c:v>
                </c:pt>
                <c:pt idx="40">
                  <c:v>9.1539999999999999</c:v>
                </c:pt>
                <c:pt idx="41">
                  <c:v>12.153</c:v>
                </c:pt>
                <c:pt idx="42">
                  <c:v>14.016999999999999</c:v>
                </c:pt>
                <c:pt idx="43">
                  <c:v>14.982999999999899</c:v>
                </c:pt>
                <c:pt idx="44">
                  <c:v>14.691000000000001</c:v>
                </c:pt>
                <c:pt idx="45">
                  <c:v>12.911</c:v>
                </c:pt>
                <c:pt idx="46">
                  <c:v>10.423999999999999</c:v>
                </c:pt>
                <c:pt idx="47">
                  <c:v>6.7270000000000003</c:v>
                </c:pt>
                <c:pt idx="48">
                  <c:v>5.1329999999999902</c:v>
                </c:pt>
                <c:pt idx="49">
                  <c:v>3.5249999999999999</c:v>
                </c:pt>
                <c:pt idx="50">
                  <c:v>4.4989999999999997</c:v>
                </c:pt>
                <c:pt idx="51">
                  <c:v>6.3209999999999997</c:v>
                </c:pt>
                <c:pt idx="52">
                  <c:v>9.2490000000000006</c:v>
                </c:pt>
                <c:pt idx="53">
                  <c:v>11.571</c:v>
                </c:pt>
                <c:pt idx="54">
                  <c:v>13.888999999999999</c:v>
                </c:pt>
                <c:pt idx="55">
                  <c:v>14.311999999999999</c:v>
                </c:pt>
                <c:pt idx="56">
                  <c:v>14.187999999999899</c:v>
                </c:pt>
                <c:pt idx="57">
                  <c:v>12.641999999999999</c:v>
                </c:pt>
                <c:pt idx="58">
                  <c:v>10.127000000000001</c:v>
                </c:pt>
                <c:pt idx="59">
                  <c:v>7.3150000000000004</c:v>
                </c:pt>
                <c:pt idx="60">
                  <c:v>4.2569999999999997</c:v>
                </c:pt>
                <c:pt idx="61">
                  <c:v>3.8079999999999998</c:v>
                </c:pt>
                <c:pt idx="62">
                  <c:v>3.92</c:v>
                </c:pt>
                <c:pt idx="63">
                  <c:v>6.5439999999999996</c:v>
                </c:pt>
                <c:pt idx="64">
                  <c:v>9.6180000000000003</c:v>
                </c:pt>
                <c:pt idx="65">
                  <c:v>12.226000000000001</c:v>
                </c:pt>
                <c:pt idx="66">
                  <c:v>14.476000000000001</c:v>
                </c:pt>
                <c:pt idx="67">
                  <c:v>15.19</c:v>
                </c:pt>
                <c:pt idx="68">
                  <c:v>14.51</c:v>
                </c:pt>
                <c:pt idx="69">
                  <c:v>13.217000000000001</c:v>
                </c:pt>
                <c:pt idx="70">
                  <c:v>10.601000000000001</c:v>
                </c:pt>
                <c:pt idx="71">
                  <c:v>7.4229999999999903</c:v>
                </c:pt>
                <c:pt idx="72">
                  <c:v>4.8780000000000001</c:v>
                </c:pt>
                <c:pt idx="73">
                  <c:v>3.286</c:v>
                </c:pt>
                <c:pt idx="74">
                  <c:v>4.43</c:v>
                </c:pt>
                <c:pt idx="75">
                  <c:v>6.3289999999999997</c:v>
                </c:pt>
                <c:pt idx="76">
                  <c:v>9.0549999999999997</c:v>
                </c:pt>
                <c:pt idx="77">
                  <c:v>11.786</c:v>
                </c:pt>
                <c:pt idx="78">
                  <c:v>14.443</c:v>
                </c:pt>
                <c:pt idx="79">
                  <c:v>15.042</c:v>
                </c:pt>
                <c:pt idx="80">
                  <c:v>14.913</c:v>
                </c:pt>
                <c:pt idx="81">
                  <c:v>12.875</c:v>
                </c:pt>
                <c:pt idx="82">
                  <c:v>10.289</c:v>
                </c:pt>
                <c:pt idx="83">
                  <c:v>6.9550000000000001</c:v>
                </c:pt>
                <c:pt idx="84">
                  <c:v>4.9870000000000001</c:v>
                </c:pt>
                <c:pt idx="85">
                  <c:v>4.5789999999999997</c:v>
                </c:pt>
                <c:pt idx="86">
                  <c:v>4.2210000000000001</c:v>
                </c:pt>
                <c:pt idx="87">
                  <c:v>6.4850000000000003</c:v>
                </c:pt>
                <c:pt idx="88">
                  <c:v>9.8230000000000004</c:v>
                </c:pt>
                <c:pt idx="89">
                  <c:v>12.518000000000001</c:v>
                </c:pt>
                <c:pt idx="90">
                  <c:v>14.308999999999999</c:v>
                </c:pt>
                <c:pt idx="91">
                  <c:v>15.23</c:v>
                </c:pt>
                <c:pt idx="92">
                  <c:v>14.752000000000001</c:v>
                </c:pt>
                <c:pt idx="93">
                  <c:v>12.93</c:v>
                </c:pt>
                <c:pt idx="94">
                  <c:v>10.332000000000001</c:v>
                </c:pt>
                <c:pt idx="95">
                  <c:v>7.0839999999999996</c:v>
                </c:pt>
                <c:pt idx="96">
                  <c:v>4.5229999999999997</c:v>
                </c:pt>
                <c:pt idx="97">
                  <c:v>2.8439999999999999</c:v>
                </c:pt>
                <c:pt idx="98">
                  <c:v>3.5760000000000001</c:v>
                </c:pt>
                <c:pt idx="99">
                  <c:v>6.9059999999999997</c:v>
                </c:pt>
                <c:pt idx="100">
                  <c:v>9.2949999999999999</c:v>
                </c:pt>
                <c:pt idx="101">
                  <c:v>12.053999999999901</c:v>
                </c:pt>
                <c:pt idx="102">
                  <c:v>14.145</c:v>
                </c:pt>
                <c:pt idx="103">
                  <c:v>15.173999999999999</c:v>
                </c:pt>
                <c:pt idx="104">
                  <c:v>14.377000000000001</c:v>
                </c:pt>
                <c:pt idx="105">
                  <c:v>12.802</c:v>
                </c:pt>
                <c:pt idx="106">
                  <c:v>10.398999999999999</c:v>
                </c:pt>
                <c:pt idx="107">
                  <c:v>7.2240000000000002</c:v>
                </c:pt>
                <c:pt idx="108">
                  <c:v>4.3849999999999998</c:v>
                </c:pt>
                <c:pt idx="109">
                  <c:v>3.6869999999999998</c:v>
                </c:pt>
                <c:pt idx="110">
                  <c:v>4.0939999999999896</c:v>
                </c:pt>
                <c:pt idx="111">
                  <c:v>6.0860000000000003</c:v>
                </c:pt>
                <c:pt idx="112">
                  <c:v>9.3670000000000009</c:v>
                </c:pt>
                <c:pt idx="113">
                  <c:v>12.111999999999901</c:v>
                </c:pt>
                <c:pt idx="114">
                  <c:v>14.201000000000001</c:v>
                </c:pt>
                <c:pt idx="115">
                  <c:v>15.231</c:v>
                </c:pt>
                <c:pt idx="116">
                  <c:v>14.654999999999999</c:v>
                </c:pt>
                <c:pt idx="117">
                  <c:v>13.153</c:v>
                </c:pt>
                <c:pt idx="118">
                  <c:v>10.135999999999999</c:v>
                </c:pt>
                <c:pt idx="119">
                  <c:v>7.0309999999999997</c:v>
                </c:pt>
                <c:pt idx="120">
                  <c:v>4.3099999999999996</c:v>
                </c:pt>
                <c:pt idx="121">
                  <c:v>3.7370000000000001</c:v>
                </c:pt>
                <c:pt idx="122">
                  <c:v>4.399</c:v>
                </c:pt>
                <c:pt idx="123">
                  <c:v>6.7379999999999898</c:v>
                </c:pt>
                <c:pt idx="124">
                  <c:v>9.6709999999999994</c:v>
                </c:pt>
                <c:pt idx="125">
                  <c:v>12.406000000000001</c:v>
                </c:pt>
                <c:pt idx="126">
                  <c:v>14.420999999999999</c:v>
                </c:pt>
                <c:pt idx="127">
                  <c:v>15.212999999999999</c:v>
                </c:pt>
                <c:pt idx="128">
                  <c:v>14.767999999999899</c:v>
                </c:pt>
                <c:pt idx="129">
                  <c:v>12.863</c:v>
                </c:pt>
                <c:pt idx="130">
                  <c:v>10.442</c:v>
                </c:pt>
                <c:pt idx="131">
                  <c:v>7.4870000000000001</c:v>
                </c:pt>
                <c:pt idx="132">
                  <c:v>4.2919999999999998</c:v>
                </c:pt>
                <c:pt idx="133">
                  <c:v>3.282</c:v>
                </c:pt>
                <c:pt idx="134">
                  <c:v>3.7429999999999999</c:v>
                </c:pt>
                <c:pt idx="135">
                  <c:v>6.101</c:v>
                </c:pt>
                <c:pt idx="136">
                  <c:v>9.4830000000000005</c:v>
                </c:pt>
                <c:pt idx="137">
                  <c:v>11.986000000000001</c:v>
                </c:pt>
                <c:pt idx="138">
                  <c:v>14.37</c:v>
                </c:pt>
                <c:pt idx="139">
                  <c:v>15.481999999999999</c:v>
                </c:pt>
                <c:pt idx="140">
                  <c:v>15.012</c:v>
                </c:pt>
                <c:pt idx="141">
                  <c:v>12.912000000000001</c:v>
                </c:pt>
                <c:pt idx="142">
                  <c:v>10.352</c:v>
                </c:pt>
                <c:pt idx="143">
                  <c:v>6.8140000000000001</c:v>
                </c:pt>
                <c:pt idx="144">
                  <c:v>4.6549999999999896</c:v>
                </c:pt>
                <c:pt idx="145">
                  <c:v>3.157</c:v>
                </c:pt>
                <c:pt idx="146">
                  <c:v>3.6280000000000001</c:v>
                </c:pt>
                <c:pt idx="147">
                  <c:v>6.0229999999999997</c:v>
                </c:pt>
                <c:pt idx="148">
                  <c:v>9.6759999999999895</c:v>
                </c:pt>
                <c:pt idx="149">
                  <c:v>12.59</c:v>
                </c:pt>
                <c:pt idx="150">
                  <c:v>14.492000000000001</c:v>
                </c:pt>
                <c:pt idx="151">
                  <c:v>15.075999999999899</c:v>
                </c:pt>
                <c:pt idx="152">
                  <c:v>14.72</c:v>
                </c:pt>
                <c:pt idx="153">
                  <c:v>13.04</c:v>
                </c:pt>
                <c:pt idx="154">
                  <c:v>10.428000000000001</c:v>
                </c:pt>
                <c:pt idx="155">
                  <c:v>7.1559999999999997</c:v>
                </c:pt>
                <c:pt idx="156">
                  <c:v>4.1020000000000003</c:v>
                </c:pt>
                <c:pt idx="157">
                  <c:v>3.6850000000000001</c:v>
                </c:pt>
                <c:pt idx="158">
                  <c:v>4.2220000000000004</c:v>
                </c:pt>
                <c:pt idx="159">
                  <c:v>6.2610000000000001</c:v>
                </c:pt>
                <c:pt idx="160">
                  <c:v>9.0440000000000005</c:v>
                </c:pt>
                <c:pt idx="161">
                  <c:v>12.195</c:v>
                </c:pt>
                <c:pt idx="162">
                  <c:v>14.568</c:v>
                </c:pt>
                <c:pt idx="163">
                  <c:v>15.003</c:v>
                </c:pt>
                <c:pt idx="164">
                  <c:v>14.742000000000001</c:v>
                </c:pt>
                <c:pt idx="165">
                  <c:v>13.154</c:v>
                </c:pt>
                <c:pt idx="166">
                  <c:v>10.255999999999901</c:v>
                </c:pt>
                <c:pt idx="167">
                  <c:v>7.4239999999999897</c:v>
                </c:pt>
                <c:pt idx="168">
                  <c:v>4.7240000000000002</c:v>
                </c:pt>
                <c:pt idx="169">
                  <c:v>3.73199999999999</c:v>
                </c:pt>
                <c:pt idx="170">
                  <c:v>3.5</c:v>
                </c:pt>
                <c:pt idx="171">
                  <c:v>6.3779999999999903</c:v>
                </c:pt>
                <c:pt idx="172">
                  <c:v>9.5890000000000004</c:v>
                </c:pt>
                <c:pt idx="173">
                  <c:v>12.582000000000001</c:v>
                </c:pt>
                <c:pt idx="174">
                  <c:v>14.335000000000001</c:v>
                </c:pt>
                <c:pt idx="175">
                  <c:v>14.872999999999999</c:v>
                </c:pt>
                <c:pt idx="176">
                  <c:v>14.875</c:v>
                </c:pt>
                <c:pt idx="177">
                  <c:v>13.090999999999999</c:v>
                </c:pt>
                <c:pt idx="178">
                  <c:v>10.33</c:v>
                </c:pt>
                <c:pt idx="179">
                  <c:v>6.7129999999999903</c:v>
                </c:pt>
                <c:pt idx="180">
                  <c:v>4.8499999999999996</c:v>
                </c:pt>
                <c:pt idx="181">
                  <c:v>3.8809999999999998</c:v>
                </c:pt>
                <c:pt idx="182">
                  <c:v>4.6639999999999997</c:v>
                </c:pt>
                <c:pt idx="183">
                  <c:v>6.74</c:v>
                </c:pt>
                <c:pt idx="184">
                  <c:v>9.3130000000000006</c:v>
                </c:pt>
                <c:pt idx="185">
                  <c:v>12.311999999999999</c:v>
                </c:pt>
                <c:pt idx="186">
                  <c:v>14.505000000000001</c:v>
                </c:pt>
                <c:pt idx="187">
                  <c:v>15.050999999999901</c:v>
                </c:pt>
                <c:pt idx="188">
                  <c:v>14.755000000000001</c:v>
                </c:pt>
                <c:pt idx="189">
                  <c:v>12.999000000000001</c:v>
                </c:pt>
                <c:pt idx="190">
                  <c:v>10.800999999999901</c:v>
                </c:pt>
                <c:pt idx="191">
                  <c:v>7.4329999999999998</c:v>
                </c:pt>
                <c:pt idx="192">
                  <c:v>5.5179999999999998</c:v>
                </c:pt>
                <c:pt idx="193">
                  <c:v>5.5179999999999998</c:v>
                </c:pt>
                <c:pt idx="194">
                  <c:v>5.5179999999999998</c:v>
                </c:pt>
                <c:pt idx="195">
                  <c:v>5.5179999999999998</c:v>
                </c:pt>
                <c:pt idx="196">
                  <c:v>5.5179999999999998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D-423F-9326-892491151FD2}"/>
            </c:ext>
          </c:extLst>
        </c:ser>
        <c:ser>
          <c:idx val="4"/>
          <c:order val="4"/>
          <c:tx>
            <c:v>Holt-Winter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Musiman!$U$13:$U$204</c:f>
              <c:numCache>
                <c:formatCode>0.00</c:formatCode>
                <c:ptCount val="192"/>
                <c:pt idx="12">
                  <c:v>2.9557019867649639</c:v>
                </c:pt>
                <c:pt idx="13">
                  <c:v>4.2001743136438012</c:v>
                </c:pt>
                <c:pt idx="14">
                  <c:v>6.2550616837538611</c:v>
                </c:pt>
                <c:pt idx="15">
                  <c:v>9.625851359429058</c:v>
                </c:pt>
                <c:pt idx="16">
                  <c:v>11.988754899740975</c:v>
                </c:pt>
                <c:pt idx="17">
                  <c:v>14.223057492709259</c:v>
                </c:pt>
                <c:pt idx="18">
                  <c:v>15.04889549030608</c:v>
                </c:pt>
                <c:pt idx="19">
                  <c:v>14.74350751414374</c:v>
                </c:pt>
                <c:pt idx="20">
                  <c:v>12.76526625473219</c:v>
                </c:pt>
                <c:pt idx="21">
                  <c:v>9.6693526998387913</c:v>
                </c:pt>
                <c:pt idx="22">
                  <c:v>6.446203506801675</c:v>
                </c:pt>
                <c:pt idx="23">
                  <c:v>3.9526004401615737</c:v>
                </c:pt>
                <c:pt idx="24">
                  <c:v>3.3232687849314284</c:v>
                </c:pt>
                <c:pt idx="25">
                  <c:v>3.919530853552053</c:v>
                </c:pt>
                <c:pt idx="26">
                  <c:v>6.3622928507683341</c:v>
                </c:pt>
                <c:pt idx="27">
                  <c:v>9.547866220865691</c:v>
                </c:pt>
                <c:pt idx="28">
                  <c:v>12.486142589689965</c:v>
                </c:pt>
                <c:pt idx="29">
                  <c:v>14.460260517206574</c:v>
                </c:pt>
                <c:pt idx="30">
                  <c:v>15.481446495934518</c:v>
                </c:pt>
                <c:pt idx="31">
                  <c:v>14.831378581334121</c:v>
                </c:pt>
                <c:pt idx="32">
                  <c:v>13.033274966705193</c:v>
                </c:pt>
                <c:pt idx="33">
                  <c:v>10.09825379663528</c:v>
                </c:pt>
                <c:pt idx="34">
                  <c:v>7.2788562960417202</c:v>
                </c:pt>
                <c:pt idx="35">
                  <c:v>4.4780873279334017</c:v>
                </c:pt>
                <c:pt idx="36">
                  <c:v>3.9509474206768269</c:v>
                </c:pt>
                <c:pt idx="37">
                  <c:v>4.6247701885836907</c:v>
                </c:pt>
                <c:pt idx="38">
                  <c:v>6.8277896844775618</c:v>
                </c:pt>
                <c:pt idx="39">
                  <c:v>9.5120200285885605</c:v>
                </c:pt>
                <c:pt idx="40">
                  <c:v>12.579342785778316</c:v>
                </c:pt>
                <c:pt idx="41">
                  <c:v>14.488628155966415</c:v>
                </c:pt>
                <c:pt idx="42">
                  <c:v>15.727637656606463</c:v>
                </c:pt>
                <c:pt idx="43">
                  <c:v>14.949285820219462</c:v>
                </c:pt>
                <c:pt idx="44">
                  <c:v>13.258334538394195</c:v>
                </c:pt>
                <c:pt idx="45">
                  <c:v>10.236274851139505</c:v>
                </c:pt>
                <c:pt idx="46">
                  <c:v>7.1364784441169853</c:v>
                </c:pt>
                <c:pt idx="47">
                  <c:v>4.2315091866272994</c:v>
                </c:pt>
                <c:pt idx="48">
                  <c:v>4.0619793729446014</c:v>
                </c:pt>
                <c:pt idx="49">
                  <c:v>4.3027646778522675</c:v>
                </c:pt>
                <c:pt idx="50">
                  <c:v>6.3655813027106616</c:v>
                </c:pt>
                <c:pt idx="51">
                  <c:v>9.4400157928544193</c:v>
                </c:pt>
                <c:pt idx="52">
                  <c:v>12.52065492922906</c:v>
                </c:pt>
                <c:pt idx="53">
                  <c:v>14.435727644469067</c:v>
                </c:pt>
                <c:pt idx="54">
                  <c:v>15.486802164669324</c:v>
                </c:pt>
                <c:pt idx="55">
                  <c:v>15.072921343264946</c:v>
                </c:pt>
                <c:pt idx="56">
                  <c:v>13.274561805593802</c:v>
                </c:pt>
                <c:pt idx="57">
                  <c:v>10.606524342089653</c:v>
                </c:pt>
                <c:pt idx="58">
                  <c:v>6.9698694385015738</c:v>
                </c:pt>
                <c:pt idx="59">
                  <c:v>5.0313709998050919</c:v>
                </c:pt>
                <c:pt idx="60">
                  <c:v>3.7281386744732572</c:v>
                </c:pt>
                <c:pt idx="61">
                  <c:v>4.549862830613173</c:v>
                </c:pt>
                <c:pt idx="62">
                  <c:v>6.4678646572324325</c:v>
                </c:pt>
                <c:pt idx="63">
                  <c:v>9.4932432956991928</c:v>
                </c:pt>
                <c:pt idx="64">
                  <c:v>12.04395190050457</c:v>
                </c:pt>
                <c:pt idx="65">
                  <c:v>14.316073121754043</c:v>
                </c:pt>
                <c:pt idx="66">
                  <c:v>14.895913005471593</c:v>
                </c:pt>
                <c:pt idx="67">
                  <c:v>14.7002539972479</c:v>
                </c:pt>
                <c:pt idx="68">
                  <c:v>13.061128013581628</c:v>
                </c:pt>
                <c:pt idx="69">
                  <c:v>10.455937205702011</c:v>
                </c:pt>
                <c:pt idx="70">
                  <c:v>7.3890485374776347</c:v>
                </c:pt>
                <c:pt idx="71">
                  <c:v>4.5301876652654389</c:v>
                </c:pt>
                <c:pt idx="72">
                  <c:v>3.8698283209979283</c:v>
                </c:pt>
                <c:pt idx="73">
                  <c:v>4.1516116794164333</c:v>
                </c:pt>
                <c:pt idx="74">
                  <c:v>6.6641912501912746</c:v>
                </c:pt>
                <c:pt idx="75">
                  <c:v>9.791259376295173</c:v>
                </c:pt>
                <c:pt idx="76">
                  <c:v>12.44025107483013</c:v>
                </c:pt>
                <c:pt idx="77">
                  <c:v>14.742279563744994</c:v>
                </c:pt>
                <c:pt idx="78">
                  <c:v>15.439051632440131</c:v>
                </c:pt>
                <c:pt idx="79">
                  <c:v>14.858588273170048</c:v>
                </c:pt>
                <c:pt idx="80">
                  <c:v>13.456348778931128</c:v>
                </c:pt>
                <c:pt idx="81">
                  <c:v>10.787861026875566</c:v>
                </c:pt>
                <c:pt idx="82">
                  <c:v>7.569535416797609</c:v>
                </c:pt>
                <c:pt idx="83">
                  <c:v>4.8973007892941389</c:v>
                </c:pt>
                <c:pt idx="84">
                  <c:v>3.491958040400359</c:v>
                </c:pt>
                <c:pt idx="85">
                  <c:v>4.4560604381374835</c:v>
                </c:pt>
                <c:pt idx="86">
                  <c:v>6.538960094315442</c:v>
                </c:pt>
                <c:pt idx="87">
                  <c:v>9.4156393523014295</c:v>
                </c:pt>
                <c:pt idx="88">
                  <c:v>12.183235811460758</c:v>
                </c:pt>
                <c:pt idx="89">
                  <c:v>14.810713377129121</c:v>
                </c:pt>
                <c:pt idx="90">
                  <c:v>15.444571811307952</c:v>
                </c:pt>
                <c:pt idx="91">
                  <c:v>15.205880041632758</c:v>
                </c:pt>
                <c:pt idx="92">
                  <c:v>13.275644685681364</c:v>
                </c:pt>
                <c:pt idx="93">
                  <c:v>10.61689823044647</c:v>
                </c:pt>
                <c:pt idx="94">
                  <c:v>7.2418271045490039</c:v>
                </c:pt>
                <c:pt idx="95">
                  <c:v>5.0673796802253008</c:v>
                </c:pt>
                <c:pt idx="96">
                  <c:v>4.4156464213411946</c:v>
                </c:pt>
                <c:pt idx="97">
                  <c:v>4.3621007569488128</c:v>
                </c:pt>
                <c:pt idx="98">
                  <c:v>6.6291001245619263</c:v>
                </c:pt>
                <c:pt idx="99">
                  <c:v>9.925572392936262</c:v>
                </c:pt>
                <c:pt idx="100">
                  <c:v>12.691775397348653</c:v>
                </c:pt>
                <c:pt idx="101">
                  <c:v>14.715740849297985</c:v>
                </c:pt>
                <c:pt idx="102">
                  <c:v>15.587063776539999</c:v>
                </c:pt>
                <c:pt idx="103">
                  <c:v>15.155385480151459</c:v>
                </c:pt>
                <c:pt idx="104">
                  <c:v>13.270821597129796</c:v>
                </c:pt>
                <c:pt idx="105">
                  <c:v>10.606045572846746</c:v>
                </c:pt>
                <c:pt idx="106">
                  <c:v>7.262812578603671</c:v>
                </c:pt>
                <c:pt idx="107">
                  <c:v>4.7416248767590821</c:v>
                </c:pt>
                <c:pt idx="108">
                  <c:v>3.2712541824839665</c:v>
                </c:pt>
                <c:pt idx="109">
                  <c:v>3.8324794305253778</c:v>
                </c:pt>
                <c:pt idx="110">
                  <c:v>6.9778334444730241</c:v>
                </c:pt>
                <c:pt idx="111">
                  <c:v>9.62792876050076</c:v>
                </c:pt>
                <c:pt idx="112">
                  <c:v>12.442919302248622</c:v>
                </c:pt>
                <c:pt idx="113">
                  <c:v>14.559030380364309</c:v>
                </c:pt>
                <c:pt idx="114">
                  <c:v>15.570690383086305</c:v>
                </c:pt>
                <c:pt idx="115">
                  <c:v>14.843625304931599</c:v>
                </c:pt>
                <c:pt idx="116">
                  <c:v>13.16421339409324</c:v>
                </c:pt>
                <c:pt idx="117">
                  <c:v>10.651921957779528</c:v>
                </c:pt>
                <c:pt idx="118">
                  <c:v>7.3747121343424089</c:v>
                </c:pt>
                <c:pt idx="119">
                  <c:v>4.5548526558744884</c:v>
                </c:pt>
                <c:pt idx="120">
                  <c:v>3.6610197005324574</c:v>
                </c:pt>
                <c:pt idx="121">
                  <c:v>4.1121941088190503</c:v>
                </c:pt>
                <c:pt idx="122">
                  <c:v>6.4146913246854709</c:v>
                </c:pt>
                <c:pt idx="123">
                  <c:v>9.6105693311932008</c:v>
                </c:pt>
                <c:pt idx="124">
                  <c:v>12.425038199158459</c:v>
                </c:pt>
                <c:pt idx="125">
                  <c:v>14.560519531773503</c:v>
                </c:pt>
                <c:pt idx="126">
                  <c:v>15.605675076325369</c:v>
                </c:pt>
                <c:pt idx="127">
                  <c:v>14.982474384557365</c:v>
                </c:pt>
                <c:pt idx="128">
                  <c:v>13.409249886399712</c:v>
                </c:pt>
                <c:pt idx="129">
                  <c:v>10.452697476001928</c:v>
                </c:pt>
                <c:pt idx="130">
                  <c:v>7.2471250401179219</c:v>
                </c:pt>
                <c:pt idx="131">
                  <c:v>4.4503991642528993</c:v>
                </c:pt>
                <c:pt idx="132">
                  <c:v>3.790691309025275</c:v>
                </c:pt>
                <c:pt idx="133">
                  <c:v>4.4155658397421949</c:v>
                </c:pt>
                <c:pt idx="134">
                  <c:v>6.7905018881189809</c:v>
                </c:pt>
                <c:pt idx="135">
                  <c:v>9.8411580814552426</c:v>
                </c:pt>
                <c:pt idx="136">
                  <c:v>12.646653835737013</c:v>
                </c:pt>
                <c:pt idx="137">
                  <c:v>14.727961955203515</c:v>
                </c:pt>
                <c:pt idx="138">
                  <c:v>15.594196141966258</c:v>
                </c:pt>
                <c:pt idx="139">
                  <c:v>15.09832653562696</c:v>
                </c:pt>
                <c:pt idx="140">
                  <c:v>13.235004103902215</c:v>
                </c:pt>
                <c:pt idx="141">
                  <c:v>10.641736157113071</c:v>
                </c:pt>
                <c:pt idx="142">
                  <c:v>7.5716794859553485</c:v>
                </c:pt>
                <c:pt idx="143">
                  <c:v>4.4101186638149006</c:v>
                </c:pt>
                <c:pt idx="144">
                  <c:v>3.4635135535864108</c:v>
                </c:pt>
                <c:pt idx="145">
                  <c:v>3.9716642187551083</c:v>
                </c:pt>
                <c:pt idx="146">
                  <c:v>6.3777262823239322</c:v>
                </c:pt>
                <c:pt idx="147">
                  <c:v>9.744782318878606</c:v>
                </c:pt>
                <c:pt idx="148">
                  <c:v>12.365504612078789</c:v>
                </c:pt>
                <c:pt idx="149">
                  <c:v>14.722331946999224</c:v>
                </c:pt>
                <c:pt idx="150">
                  <c:v>15.796744110366392</c:v>
                </c:pt>
                <c:pt idx="151">
                  <c:v>15.311465176720297</c:v>
                </c:pt>
                <c:pt idx="152">
                  <c:v>13.22778023669707</c:v>
                </c:pt>
                <c:pt idx="153">
                  <c:v>10.612119784182841</c:v>
                </c:pt>
                <c:pt idx="154">
                  <c:v>7.1185291839450979</c:v>
                </c:pt>
                <c:pt idx="155">
                  <c:v>4.6833608189636404</c:v>
                </c:pt>
                <c:pt idx="156">
                  <c:v>3.2874228141761623</c:v>
                </c:pt>
                <c:pt idx="157">
                  <c:v>3.7757558895580372</c:v>
                </c:pt>
                <c:pt idx="158">
                  <c:v>6.2173109330697107</c:v>
                </c:pt>
                <c:pt idx="159">
                  <c:v>9.8699085150098007</c:v>
                </c:pt>
                <c:pt idx="160">
                  <c:v>12.768026543369533</c:v>
                </c:pt>
                <c:pt idx="161">
                  <c:v>14.811581956476202</c:v>
                </c:pt>
                <c:pt idx="162">
                  <c:v>15.521307539101057</c:v>
                </c:pt>
                <c:pt idx="163">
                  <c:v>15.127950512105699</c:v>
                </c:pt>
                <c:pt idx="164">
                  <c:v>13.321885626529317</c:v>
                </c:pt>
                <c:pt idx="165">
                  <c:v>10.661125521550714</c:v>
                </c:pt>
                <c:pt idx="166">
                  <c:v>7.2772169306014058</c:v>
                </c:pt>
                <c:pt idx="167">
                  <c:v>4.3132752261913154</c:v>
                </c:pt>
                <c:pt idx="168">
                  <c:v>3.6581773018705972</c:v>
                </c:pt>
                <c:pt idx="169">
                  <c:v>4.1933381565830556</c:v>
                </c:pt>
                <c:pt idx="170">
                  <c:v>6.3638054973614526</c:v>
                </c:pt>
                <c:pt idx="171">
                  <c:v>9.4015015337290446</c:v>
                </c:pt>
                <c:pt idx="172">
                  <c:v>12.549477179641297</c:v>
                </c:pt>
                <c:pt idx="173">
                  <c:v>14.887278027204358</c:v>
                </c:pt>
                <c:pt idx="174">
                  <c:v>15.394350597361253</c:v>
                </c:pt>
                <c:pt idx="175">
                  <c:v>15.097116854062042</c:v>
                </c:pt>
                <c:pt idx="176">
                  <c:v>13.428975600264566</c:v>
                </c:pt>
                <c:pt idx="177">
                  <c:v>10.534654117096593</c:v>
                </c:pt>
                <c:pt idx="178">
                  <c:v>7.5219583934380179</c:v>
                </c:pt>
                <c:pt idx="179">
                  <c:v>4.7115360646414413</c:v>
                </c:pt>
                <c:pt idx="180">
                  <c:v>3.7810380476145906</c:v>
                </c:pt>
                <c:pt idx="181">
                  <c:v>3.7253340816556406</c:v>
                </c:pt>
                <c:pt idx="182">
                  <c:v>6.4878181430355708</c:v>
                </c:pt>
                <c:pt idx="183">
                  <c:v>9.7147593901811025</c:v>
                </c:pt>
                <c:pt idx="184">
                  <c:v>12.796918763405287</c:v>
                </c:pt>
                <c:pt idx="185">
                  <c:v>14.718147545738143</c:v>
                </c:pt>
                <c:pt idx="186">
                  <c:v>15.257984691234782</c:v>
                </c:pt>
                <c:pt idx="187">
                  <c:v>15.189231675439324</c:v>
                </c:pt>
                <c:pt idx="188">
                  <c:v>13.400730283746833</c:v>
                </c:pt>
                <c:pt idx="189">
                  <c:v>10.559542985066559</c:v>
                </c:pt>
                <c:pt idx="190">
                  <c:v>7.0210169421644339</c:v>
                </c:pt>
                <c:pt idx="191">
                  <c:v>4.902345596774305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7-4B72-9A3E-0EC61723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711535"/>
        <c:axId val="301404256"/>
      </c:lineChart>
      <c:dateAx>
        <c:axId val="19667115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04256"/>
        <c:crosses val="autoZero"/>
        <c:auto val="1"/>
        <c:lblOffset val="100"/>
        <c:baseTimeUnit val="months"/>
      </c:dateAx>
      <c:valAx>
        <c:axId val="301404256"/>
        <c:scaling>
          <c:orientation val="minMax"/>
          <c:max val="2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1535"/>
        <c:crosses val="autoZero"/>
        <c:crossBetween val="between"/>
        <c:majorUnit val="6"/>
        <c:minorUnit val="1.2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264763</xdr:colOff>
      <xdr:row>24</xdr:row>
      <xdr:rowOff>122695</xdr:rowOff>
    </xdr:from>
    <xdr:to>
      <xdr:col>12</xdr:col>
      <xdr:colOff>147885</xdr:colOff>
      <xdr:row>42</xdr:row>
      <xdr:rowOff>53351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B0872-70C7-42DB-F2D5-DB5835AC5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389505</xdr:colOff>
      <xdr:row>12</xdr:row>
      <xdr:rowOff>24217</xdr:rowOff>
    </xdr:from>
    <xdr:to>
      <xdr:col>50</xdr:col>
      <xdr:colOff>11545</xdr:colOff>
      <xdr:row>38</xdr:row>
      <xdr:rowOff>155864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46FC9F-3C4A-4799-4CC1-6469A4BE3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4F12-4E5D-4489-89A4-808B4E8C8C8A}">
  <dimension ref="A1:AI37"/>
  <sheetViews>
    <sheetView topLeftCell="X8" zoomScale="132" zoomScaleNormal="92" workbookViewId="0">
      <selection activeCell="Y11" sqref="Y11"/>
    </sheetView>
  </sheetViews>
  <sheetFormatPr defaultRowHeight="14.4" x14ac:dyDescent="0.3"/>
  <cols>
    <col min="1" max="1" width="13.77734375" customWidth="1"/>
    <col min="2" max="2" width="21.5546875" style="2" customWidth="1"/>
    <col min="3" max="3" width="15.44140625" customWidth="1"/>
    <col min="4" max="4" width="10.6640625" style="2" bestFit="1" customWidth="1"/>
    <col min="6" max="7" width="9.109375" bestFit="1" customWidth="1"/>
    <col min="8" max="9" width="20.77734375" bestFit="1" customWidth="1"/>
    <col min="10" max="10" width="13.33203125" bestFit="1" customWidth="1"/>
    <col min="11" max="11" width="11.21875" bestFit="1" customWidth="1"/>
    <col min="12" max="12" width="13.33203125" bestFit="1" customWidth="1"/>
    <col min="14" max="15" width="12.6640625" bestFit="1" customWidth="1"/>
    <col min="16" max="16" width="12.77734375" bestFit="1" customWidth="1"/>
    <col min="17" max="17" width="20.77734375" style="2" bestFit="1" customWidth="1"/>
    <col min="18" max="18" width="12.77734375" style="2" bestFit="1" customWidth="1"/>
    <col min="19" max="19" width="10.6640625" bestFit="1" customWidth="1"/>
    <col min="20" max="20" width="10" bestFit="1" customWidth="1"/>
    <col min="21" max="21" width="20.77734375" bestFit="1" customWidth="1"/>
    <col min="22" max="22" width="19.5546875" customWidth="1"/>
    <col min="23" max="23" width="11.21875" customWidth="1"/>
    <col min="24" max="24" width="10.77734375" customWidth="1"/>
    <col min="25" max="25" width="9.33203125" customWidth="1"/>
    <col min="26" max="26" width="16" customWidth="1"/>
    <col min="27" max="27" width="13.6640625" bestFit="1" customWidth="1"/>
    <col min="28" max="28" width="10.33203125" bestFit="1" customWidth="1"/>
    <col min="29" max="29" width="9.21875" bestFit="1" customWidth="1"/>
    <col min="30" max="30" width="9" bestFit="1" customWidth="1"/>
    <col min="31" max="31" width="10.33203125" bestFit="1" customWidth="1"/>
    <col min="32" max="34" width="9" bestFit="1" customWidth="1"/>
    <col min="35" max="35" width="13.6640625" bestFit="1" customWidth="1"/>
  </cols>
  <sheetData>
    <row r="1" spans="1:35" ht="33.6" customHeight="1" x14ac:dyDescent="0.3">
      <c r="A1" s="97" t="s">
        <v>21</v>
      </c>
      <c r="B1" s="98"/>
      <c r="C1" s="98"/>
      <c r="D1" s="98"/>
      <c r="E1" s="99"/>
    </row>
    <row r="2" spans="1:35" x14ac:dyDescent="0.3">
      <c r="A2" s="100"/>
      <c r="B2" s="101"/>
      <c r="C2" s="101"/>
      <c r="D2" s="101"/>
      <c r="E2" s="102"/>
    </row>
    <row r="3" spans="1:35" x14ac:dyDescent="0.3">
      <c r="A3" s="103" t="s">
        <v>0</v>
      </c>
      <c r="B3" s="104"/>
      <c r="C3" s="104"/>
      <c r="D3" s="104"/>
      <c r="E3" s="105"/>
      <c r="F3" s="4"/>
      <c r="G3" s="4"/>
    </row>
    <row r="4" spans="1:35" x14ac:dyDescent="0.3">
      <c r="A4" s="106" t="s">
        <v>1</v>
      </c>
      <c r="B4" s="107"/>
      <c r="C4" s="107"/>
      <c r="D4" s="107"/>
      <c r="E4" s="108"/>
      <c r="F4" s="4"/>
      <c r="G4" s="4"/>
    </row>
    <row r="7" spans="1:35" ht="15" thickBot="1" x14ac:dyDescent="0.35">
      <c r="B7"/>
      <c r="C7" s="30" t="s">
        <v>9</v>
      </c>
      <c r="D7" s="31">
        <v>0.9</v>
      </c>
      <c r="E7" s="6"/>
      <c r="I7" s="47" t="s">
        <v>10</v>
      </c>
      <c r="J7" s="48">
        <v>0.7721395262074644</v>
      </c>
      <c r="K7" s="47" t="s">
        <v>30</v>
      </c>
      <c r="L7" s="48">
        <v>1</v>
      </c>
      <c r="AA7" s="47" t="s">
        <v>10</v>
      </c>
      <c r="AB7" s="48">
        <v>0.47826297384872157</v>
      </c>
      <c r="AC7" s="47" t="s">
        <v>30</v>
      </c>
      <c r="AD7" s="48">
        <v>0</v>
      </c>
      <c r="AE7" s="74" t="s">
        <v>33</v>
      </c>
      <c r="AF7" s="48">
        <v>0.99999999999999989</v>
      </c>
      <c r="AI7" s="2"/>
    </row>
    <row r="8" spans="1:35" x14ac:dyDescent="0.3">
      <c r="B8" s="7"/>
      <c r="C8" s="94" t="s">
        <v>4</v>
      </c>
      <c r="D8" s="95"/>
      <c r="E8" s="95"/>
      <c r="F8" s="95"/>
      <c r="G8" s="95"/>
      <c r="H8" s="96"/>
      <c r="I8" s="91" t="s">
        <v>11</v>
      </c>
      <c r="J8" s="92"/>
      <c r="K8" s="92"/>
      <c r="L8" s="92"/>
      <c r="M8" s="92"/>
      <c r="N8" s="92"/>
      <c r="O8" s="92"/>
      <c r="P8" s="93"/>
      <c r="Q8" s="94" t="s">
        <v>12</v>
      </c>
      <c r="R8" s="95"/>
      <c r="S8" s="95"/>
      <c r="T8" s="95"/>
      <c r="U8" s="96"/>
      <c r="V8" s="94" t="s">
        <v>31</v>
      </c>
      <c r="W8" s="95"/>
      <c r="X8" s="95"/>
      <c r="Y8" s="95"/>
      <c r="Z8" s="96"/>
      <c r="AA8" s="91" t="s">
        <v>34</v>
      </c>
      <c r="AB8" s="92"/>
      <c r="AC8" s="92"/>
      <c r="AD8" s="92"/>
      <c r="AE8" s="92"/>
      <c r="AF8" s="92"/>
      <c r="AG8" s="92"/>
      <c r="AH8" s="92"/>
      <c r="AI8" s="93"/>
    </row>
    <row r="9" spans="1:35" x14ac:dyDescent="0.3">
      <c r="B9"/>
      <c r="C9" s="32" t="s">
        <v>5</v>
      </c>
      <c r="D9" s="24" t="s">
        <v>22</v>
      </c>
      <c r="E9" s="23"/>
      <c r="F9" s="23" t="s">
        <v>6</v>
      </c>
      <c r="G9" s="23" t="s">
        <v>7</v>
      </c>
      <c r="H9" s="33" t="s">
        <v>8</v>
      </c>
      <c r="I9" s="32" t="s">
        <v>5</v>
      </c>
      <c r="J9" s="23" t="s">
        <v>13</v>
      </c>
      <c r="K9" s="23" t="s">
        <v>14</v>
      </c>
      <c r="L9" s="23" t="s">
        <v>15</v>
      </c>
      <c r="M9" s="23"/>
      <c r="N9" s="23" t="s">
        <v>6</v>
      </c>
      <c r="O9" s="23" t="s">
        <v>7</v>
      </c>
      <c r="P9" s="33" t="s">
        <v>8</v>
      </c>
      <c r="Q9" s="34" t="s">
        <v>5</v>
      </c>
      <c r="R9" s="24"/>
      <c r="S9" s="23" t="s">
        <v>6</v>
      </c>
      <c r="T9" s="23" t="s">
        <v>7</v>
      </c>
      <c r="U9" s="33" t="s">
        <v>8</v>
      </c>
      <c r="V9" s="34" t="s">
        <v>5</v>
      </c>
      <c r="W9" s="24"/>
      <c r="X9" s="23" t="s">
        <v>6</v>
      </c>
      <c r="Y9" s="23" t="s">
        <v>7</v>
      </c>
      <c r="Z9" s="33" t="s">
        <v>8</v>
      </c>
      <c r="AA9" s="32" t="s">
        <v>5</v>
      </c>
      <c r="AB9" s="23" t="s">
        <v>13</v>
      </c>
      <c r="AC9" s="23" t="s">
        <v>14</v>
      </c>
      <c r="AD9" s="23" t="s">
        <v>35</v>
      </c>
      <c r="AE9" s="23" t="s">
        <v>15</v>
      </c>
      <c r="AF9" s="23"/>
      <c r="AG9" s="23" t="s">
        <v>6</v>
      </c>
      <c r="AH9" s="23" t="s">
        <v>7</v>
      </c>
      <c r="AI9" s="75" t="s">
        <v>8</v>
      </c>
    </row>
    <row r="10" spans="1:35" x14ac:dyDescent="0.3">
      <c r="A10" s="3"/>
      <c r="B10" s="3"/>
      <c r="C10" s="34">
        <f>AVERAGE(H13:H21)</f>
        <v>534716105.38605583</v>
      </c>
      <c r="D10" s="24"/>
      <c r="E10" s="23"/>
      <c r="F10" s="25">
        <f>AVERAGE(F13:F21)</f>
        <v>3.5974722241868609E-2</v>
      </c>
      <c r="G10" s="25">
        <f>AVERAGE(G13:G21)</f>
        <v>3.5974722241868609E-2</v>
      </c>
      <c r="H10" s="33">
        <f>SQRT(C10)</f>
        <v>23123.92928085657</v>
      </c>
      <c r="I10" s="34">
        <f>AVERAGE(P12:P21)</f>
        <v>149274733.29037899</v>
      </c>
      <c r="J10" s="24"/>
      <c r="K10" s="24"/>
      <c r="L10" s="23"/>
      <c r="M10" s="23"/>
      <c r="N10" s="25">
        <f>AVERAGE(N12:N21)</f>
        <v>2.7343843696060917E-3</v>
      </c>
      <c r="O10" s="25">
        <f>AVERAGE(O12:O21)</f>
        <v>1.8240204412653286E-2</v>
      </c>
      <c r="P10" s="33">
        <f>SQRT(I10)</f>
        <v>12217.803947124827</v>
      </c>
      <c r="Q10" s="34">
        <f>AVERAGE(U15:U21)</f>
        <v>1282939087.4126637</v>
      </c>
      <c r="R10" s="24"/>
      <c r="S10" s="25">
        <f>AVERAGE(S15:S21)</f>
        <v>5.7661877128897421E-2</v>
      </c>
      <c r="T10" s="25">
        <f>AVERAGE(T15:T21)</f>
        <v>5.7661877128897421E-2</v>
      </c>
      <c r="U10" s="33">
        <f>SQRT(Q10)</f>
        <v>35818.139083607675</v>
      </c>
      <c r="V10" s="34">
        <f>AVERAGE(Z15:Z21)</f>
        <v>352863944.64459002</v>
      </c>
      <c r="W10" s="24"/>
      <c r="X10" s="25">
        <f>AVERAGE(X15:X21)</f>
        <v>9.8900761149387038E-3</v>
      </c>
      <c r="Y10" s="25">
        <f>AVERAGE(Y15:Y21)</f>
        <v>2.7254799554153657E-2</v>
      </c>
      <c r="Z10" s="33">
        <f>SQRT(V10)</f>
        <v>18784.673131161744</v>
      </c>
      <c r="AA10" s="34">
        <f>AVERAGE(AI14:AI21)</f>
        <v>267108141.50086057</v>
      </c>
      <c r="AB10" s="24"/>
      <c r="AC10" s="24"/>
      <c r="AD10" s="23"/>
      <c r="AE10" s="23"/>
      <c r="AF10" s="23"/>
      <c r="AG10" s="25">
        <f>AVERAGE(AG14:AG21)</f>
        <v>-1.03625996630955E-3</v>
      </c>
      <c r="AH10" s="25">
        <f>AVERAGE(AH14:AH21)</f>
        <v>2.2535742974934179E-2</v>
      </c>
      <c r="AI10" s="75">
        <f>SQRT(AA10)</f>
        <v>16343.443379559296</v>
      </c>
    </row>
    <row r="11" spans="1:35" ht="16.2" x14ac:dyDescent="0.3">
      <c r="A11" s="21" t="s">
        <v>3</v>
      </c>
      <c r="B11" s="29" t="s">
        <v>2</v>
      </c>
      <c r="C11" s="35"/>
      <c r="D11" s="22"/>
      <c r="E11" s="9"/>
      <c r="F11" s="10" t="s">
        <v>16</v>
      </c>
      <c r="G11" s="10" t="s">
        <v>17</v>
      </c>
      <c r="H11" s="36" t="s">
        <v>18</v>
      </c>
      <c r="I11" s="35"/>
      <c r="J11" s="8"/>
      <c r="K11" s="8"/>
      <c r="L11" s="9"/>
      <c r="M11" s="9"/>
      <c r="N11" s="10" t="s">
        <v>16</v>
      </c>
      <c r="O11" s="10" t="s">
        <v>17</v>
      </c>
      <c r="P11" s="36" t="s">
        <v>18</v>
      </c>
      <c r="Q11" s="52" t="s">
        <v>24</v>
      </c>
      <c r="R11" s="53" t="s">
        <v>19</v>
      </c>
      <c r="S11" s="54" t="s">
        <v>16</v>
      </c>
      <c r="T11" s="54" t="s">
        <v>17</v>
      </c>
      <c r="U11" s="55" t="s">
        <v>18</v>
      </c>
      <c r="V11" s="52" t="s">
        <v>24</v>
      </c>
      <c r="W11" s="53" t="s">
        <v>32</v>
      </c>
      <c r="X11" s="54" t="s">
        <v>16</v>
      </c>
      <c r="Y11" s="54" t="s">
        <v>17</v>
      </c>
      <c r="Z11" s="55" t="s">
        <v>18</v>
      </c>
      <c r="AA11" s="76"/>
      <c r="AB11" s="77"/>
      <c r="AC11" s="77"/>
      <c r="AD11" s="78"/>
      <c r="AE11" s="78"/>
      <c r="AF11" s="78"/>
      <c r="AG11" s="79" t="s">
        <v>16</v>
      </c>
      <c r="AH11" s="79" t="s">
        <v>17</v>
      </c>
      <c r="AI11" s="80" t="s">
        <v>18</v>
      </c>
    </row>
    <row r="12" spans="1:35" x14ac:dyDescent="0.3">
      <c r="A12" s="20">
        <v>43190</v>
      </c>
      <c r="B12" s="26">
        <v>457834</v>
      </c>
      <c r="C12" s="37"/>
      <c r="D12" s="13"/>
      <c r="E12" s="11"/>
      <c r="F12" s="11"/>
      <c r="G12" s="11"/>
      <c r="H12" s="38"/>
      <c r="I12" s="37"/>
      <c r="J12" s="13">
        <f>B12</f>
        <v>457834</v>
      </c>
      <c r="K12" s="13">
        <f>B13-B12</f>
        <v>24268.669999999984</v>
      </c>
      <c r="L12" s="13">
        <f>J12</f>
        <v>457834</v>
      </c>
      <c r="M12" s="11"/>
      <c r="N12" s="11">
        <f t="shared" ref="N12:N21" si="0">(B12-L12)/B12</f>
        <v>0</v>
      </c>
      <c r="O12" s="11">
        <f>ABS(N12)</f>
        <v>0</v>
      </c>
      <c r="P12" s="38">
        <f t="shared" ref="P12:P21" si="1">(B12-L12)^2</f>
        <v>0</v>
      </c>
      <c r="Q12" s="56"/>
      <c r="R12" s="28"/>
      <c r="S12" s="11"/>
      <c r="T12" s="11"/>
      <c r="U12" s="38"/>
      <c r="V12" s="56"/>
      <c r="W12" s="28"/>
      <c r="X12" s="11"/>
      <c r="Y12" s="11"/>
      <c r="Z12" s="38"/>
      <c r="AA12" s="37"/>
      <c r="AB12" s="13"/>
      <c r="AC12" s="13"/>
      <c r="AD12" s="13">
        <f>$B12/$AB$13</f>
        <v>0.97418052643908448</v>
      </c>
      <c r="AE12" s="13"/>
      <c r="AF12" s="11"/>
      <c r="AG12" s="11"/>
      <c r="AH12" s="11"/>
      <c r="AI12" s="39"/>
    </row>
    <row r="13" spans="1:35" x14ac:dyDescent="0.3">
      <c r="A13" s="20">
        <v>43373</v>
      </c>
      <c r="B13" s="26">
        <v>482102.67</v>
      </c>
      <c r="C13" s="37"/>
      <c r="D13" s="13">
        <f>B12</f>
        <v>457834</v>
      </c>
      <c r="E13" s="11"/>
      <c r="F13" s="12">
        <f>(B13-D13)/B13</f>
        <v>5.0339215088769339E-2</v>
      </c>
      <c r="G13" s="12">
        <f>ABS(F13)</f>
        <v>5.0339215088769339E-2</v>
      </c>
      <c r="H13" s="39">
        <f>(B13-D13)^2</f>
        <v>588968343.56889915</v>
      </c>
      <c r="I13" s="49"/>
      <c r="J13" s="13">
        <f t="shared" ref="J13:J21" si="2">$J$7*(B13)+(1-$J$7)*(J12+K12)</f>
        <v>482102.67</v>
      </c>
      <c r="K13" s="13">
        <f>$L$7*(J13-J12)+(1-$L$7)*K12</f>
        <v>24268.669999999984</v>
      </c>
      <c r="L13" s="13">
        <f>J12+K12</f>
        <v>482102.67</v>
      </c>
      <c r="M13" s="13"/>
      <c r="N13" s="11">
        <f t="shared" si="0"/>
        <v>0</v>
      </c>
      <c r="O13" s="11">
        <f t="shared" ref="O13:O21" si="3">ABS(N13)</f>
        <v>0</v>
      </c>
      <c r="P13" s="38">
        <f t="shared" si="1"/>
        <v>0</v>
      </c>
      <c r="Q13" s="56"/>
      <c r="R13" s="28"/>
      <c r="S13" s="12"/>
      <c r="T13" s="12"/>
      <c r="U13" s="39"/>
      <c r="V13" s="56"/>
      <c r="W13" s="28"/>
      <c r="X13" s="12"/>
      <c r="Y13" s="12"/>
      <c r="Z13" s="39"/>
      <c r="AA13" s="49"/>
      <c r="AB13" s="13">
        <f>AVERAGE($B12:$B13)</f>
        <v>469968.33499999996</v>
      </c>
      <c r="AC13" s="13">
        <f>((B14-B12)/2+(B15-B13)/2)/2</f>
        <v>18513.582500000004</v>
      </c>
      <c r="AD13" s="13">
        <f>$B13/$AB$13</f>
        <v>1.0258194735609156</v>
      </c>
      <c r="AE13" s="13"/>
      <c r="AF13" s="11"/>
      <c r="AG13" s="11"/>
      <c r="AH13" s="11"/>
      <c r="AI13" s="39"/>
    </row>
    <row r="14" spans="1:35" x14ac:dyDescent="0.3">
      <c r="A14" s="20">
        <v>43555</v>
      </c>
      <c r="B14" s="26">
        <v>492693</v>
      </c>
      <c r="C14" s="37"/>
      <c r="D14" s="13">
        <f>$D$7*B13+(1-$D$7)*D13</f>
        <v>479675.80299999996</v>
      </c>
      <c r="E14" s="11"/>
      <c r="F14" s="12">
        <f>(B14-D14)/B14</f>
        <v>2.6420503234265647E-2</v>
      </c>
      <c r="G14" s="12">
        <f t="shared" ref="G14:G21" si="4">ABS(F14)</f>
        <v>2.6420503234265647E-2</v>
      </c>
      <c r="H14" s="39">
        <f t="shared" ref="H14:H21" si="5">(B14-D14)^2</f>
        <v>169447417.73681015</v>
      </c>
      <c r="I14" s="49"/>
      <c r="J14" s="13">
        <f t="shared" si="2"/>
        <v>495809.75303309539</v>
      </c>
      <c r="K14" s="13">
        <f>$L$7*(J14-J13)+(1-$L$7)*K13</f>
        <v>13707.083033095405</v>
      </c>
      <c r="L14" s="13">
        <f t="shared" ref="L14:L22" si="6">J13+K13</f>
        <v>506371.33999999997</v>
      </c>
      <c r="M14" s="13"/>
      <c r="N14" s="27">
        <f t="shared" si="0"/>
        <v>-2.776239970935241E-2</v>
      </c>
      <c r="O14" s="27">
        <f>ABS(N14)</f>
        <v>2.776239970935241E-2</v>
      </c>
      <c r="P14" s="38">
        <f t="shared" si="1"/>
        <v>187096985.15559912</v>
      </c>
      <c r="Q14" s="61">
        <f t="shared" ref="Q14:Q21" si="7">AVERAGE(B12:B14)</f>
        <v>477543.22333333333</v>
      </c>
      <c r="R14" s="62"/>
      <c r="S14" s="63"/>
      <c r="T14" s="63"/>
      <c r="U14" s="64"/>
      <c r="V14" s="61"/>
      <c r="W14" s="62"/>
      <c r="X14" s="63"/>
      <c r="Y14" s="63"/>
      <c r="Z14" s="64"/>
      <c r="AA14" s="49"/>
      <c r="AB14" s="13">
        <f>$AB$7*B14/AD12+(1-$AB$7)*(AB13+AC13)</f>
        <v>496741.19050363183</v>
      </c>
      <c r="AC14" s="13">
        <f>$AD$7*(AB14-AB13)+(1-$AD$7)*AC13</f>
        <v>18513.582500000004</v>
      </c>
      <c r="AD14" s="13">
        <f>$AF$7*B14/AB14+(1-$AF$7)*AD12</f>
        <v>0.99185050368074468</v>
      </c>
      <c r="AE14" s="13">
        <f>(AB13+AC13)*AD12</f>
        <v>475869.57154612342</v>
      </c>
      <c r="AF14" s="11"/>
      <c r="AG14" s="27">
        <f>(B14-AE14)/B14</f>
        <v>3.4145864572617389E-2</v>
      </c>
      <c r="AH14" s="12">
        <f>ABS(AG14)</f>
        <v>3.4145864572617389E-2</v>
      </c>
      <c r="AI14" s="39">
        <f>(B14-AE14)^2</f>
        <v>283027744.94270408</v>
      </c>
    </row>
    <row r="15" spans="1:35" x14ac:dyDescent="0.3">
      <c r="A15" s="20">
        <v>43738</v>
      </c>
      <c r="B15" s="26">
        <v>521298</v>
      </c>
      <c r="C15" s="37"/>
      <c r="D15" s="13">
        <f>$D$7*B14+(1-$D$7)*D14</f>
        <v>491391.28029999998</v>
      </c>
      <c r="E15" s="11"/>
      <c r="F15" s="12">
        <f t="shared" ref="F15:F21" si="8">(B15-D15)/B15</f>
        <v>5.7369718855625793E-2</v>
      </c>
      <c r="G15" s="12">
        <f t="shared" si="4"/>
        <v>5.7369718855625793E-2</v>
      </c>
      <c r="H15" s="39">
        <f t="shared" si="5"/>
        <v>894411883.21436906</v>
      </c>
      <c r="I15" s="49"/>
      <c r="J15" s="13">
        <f t="shared" si="2"/>
        <v>518613.53840421466</v>
      </c>
      <c r="K15" s="13">
        <f t="shared" ref="K15:K21" si="9">$L$7*(J15-J14)+(1-$L$7)*K14</f>
        <v>22803.785371119273</v>
      </c>
      <c r="L15" s="13">
        <f t="shared" si="6"/>
        <v>509516.83606619079</v>
      </c>
      <c r="M15" s="13"/>
      <c r="N15" s="27">
        <f t="shared" si="0"/>
        <v>2.259967222933755E-2</v>
      </c>
      <c r="O15" s="12">
        <f t="shared" si="3"/>
        <v>2.259967222933755E-2</v>
      </c>
      <c r="P15" s="38">
        <f t="shared" si="1"/>
        <v>138795823.63528681</v>
      </c>
      <c r="Q15" s="61">
        <f t="shared" si="7"/>
        <v>498697.88999999996</v>
      </c>
      <c r="R15" s="62">
        <f>Q14</f>
        <v>477543.22333333333</v>
      </c>
      <c r="S15" s="63">
        <f t="shared" ref="S15:S21" si="10">(B15-R15)/B15</f>
        <v>8.3934288385274211E-2</v>
      </c>
      <c r="T15" s="63">
        <f>ABS(S15)</f>
        <v>8.3934288385274211E-2</v>
      </c>
      <c r="U15" s="64">
        <f t="shared" ref="U15:U21" si="11">(B15-R15)^2</f>
        <v>1914480481.1498783</v>
      </c>
      <c r="V15" s="61"/>
      <c r="W15" s="62"/>
      <c r="X15" s="63"/>
      <c r="Y15" s="63"/>
      <c r="Z15" s="64"/>
      <c r="AA15" s="49"/>
      <c r="AB15" s="13">
        <f t="shared" ref="AB15:AB21" si="12">$AB$7*B15/AD13+(1-$AB$7)*(AB14+AC14)</f>
        <v>511869.80029069225</v>
      </c>
      <c r="AC15" s="13">
        <f t="shared" ref="AC15:AC21" si="13">$AD$7*(AB15-AB14)+(1-$AD$7)*AC14</f>
        <v>18513.582500000004</v>
      </c>
      <c r="AD15" s="13">
        <f t="shared" ref="AD15:AD21" si="14">$AF$7*B15/AB15+(1-$AF$7)*AD13</f>
        <v>1.0184191364756301</v>
      </c>
      <c r="AE15" s="13">
        <f t="shared" ref="AE15:AE21" si="15">(AB14+AC14)*AD13</f>
        <v>528558.37999233475</v>
      </c>
      <c r="AF15" s="11"/>
      <c r="AG15" s="27">
        <f t="shared" ref="AG15:AG21" si="16">(B15-AE15)/B15</f>
        <v>-1.3927504023293307E-2</v>
      </c>
      <c r="AH15" s="12">
        <f>ABS(AG15)</f>
        <v>1.3927504023293307E-2</v>
      </c>
      <c r="AI15" s="39">
        <f t="shared" ref="AI15:AI21" si="17">(B15-AE15)^2</f>
        <v>52713117.633094802</v>
      </c>
    </row>
    <row r="16" spans="1:35" x14ac:dyDescent="0.3">
      <c r="A16" s="20">
        <v>43921</v>
      </c>
      <c r="B16" s="26">
        <v>524371</v>
      </c>
      <c r="C16" s="37"/>
      <c r="D16" s="13">
        <f>$D$7*B15+(1-$D$7)*D15</f>
        <v>518307.32802999998</v>
      </c>
      <c r="E16" s="11"/>
      <c r="F16" s="12">
        <f t="shared" si="8"/>
        <v>1.1563705792273076E-2</v>
      </c>
      <c r="G16" s="12">
        <f t="shared" si="4"/>
        <v>1.1563705792273076E-2</v>
      </c>
      <c r="H16" s="39">
        <f t="shared" si="5"/>
        <v>36768117.759763986</v>
      </c>
      <c r="I16" s="49"/>
      <c r="J16" s="13">
        <f t="shared" si="2"/>
        <v>528255.18341186852</v>
      </c>
      <c r="K16" s="13">
        <f t="shared" si="9"/>
        <v>9641.6450076538604</v>
      </c>
      <c r="L16" s="13">
        <f t="shared" si="6"/>
        <v>541417.32377533393</v>
      </c>
      <c r="M16" s="13"/>
      <c r="N16" s="27">
        <f t="shared" si="0"/>
        <v>-3.2508135986417885E-2</v>
      </c>
      <c r="O16" s="12">
        <f t="shared" si="3"/>
        <v>3.2508135986417885E-2</v>
      </c>
      <c r="P16" s="38">
        <f t="shared" si="1"/>
        <v>290577154.25351495</v>
      </c>
      <c r="Q16" s="61">
        <f t="shared" si="7"/>
        <v>512787.33333333331</v>
      </c>
      <c r="R16" s="62">
        <f>Q15</f>
        <v>498697.88999999996</v>
      </c>
      <c r="S16" s="63">
        <f t="shared" si="10"/>
        <v>4.8959820432480143E-2</v>
      </c>
      <c r="T16" s="63">
        <f t="shared" ref="T16:T21" si="18">ABS(S16)</f>
        <v>4.8959820432480143E-2</v>
      </c>
      <c r="U16" s="64">
        <f t="shared" si="11"/>
        <v>659108577.07210231</v>
      </c>
      <c r="V16" s="61">
        <f>AVERAGE(Q14:Q16)</f>
        <v>496342.81555555551</v>
      </c>
      <c r="W16" s="62"/>
      <c r="X16" s="63"/>
      <c r="Y16" s="63"/>
      <c r="Z16" s="64"/>
      <c r="AA16" s="49"/>
      <c r="AB16" s="13">
        <f t="shared" si="12"/>
        <v>529568.46506481397</v>
      </c>
      <c r="AC16" s="13">
        <f t="shared" si="13"/>
        <v>18513.582500000004</v>
      </c>
      <c r="AD16" s="13">
        <f t="shared" si="14"/>
        <v>0.99018547098687648</v>
      </c>
      <c r="AE16" s="13">
        <f t="shared" si="15"/>
        <v>526061.02536484529</v>
      </c>
      <c r="AF16" s="11"/>
      <c r="AG16" s="27">
        <f t="shared" si="16"/>
        <v>-3.222957342883746E-3</v>
      </c>
      <c r="AH16" s="12">
        <f t="shared" ref="AH16:AH21" si="19">ABS(AG16)</f>
        <v>3.222957342883746E-3</v>
      </c>
      <c r="AI16" s="39">
        <f t="shared" si="17"/>
        <v>2856185.7338204645</v>
      </c>
    </row>
    <row r="17" spans="1:35" x14ac:dyDescent="0.3">
      <c r="A17" s="20">
        <v>44104</v>
      </c>
      <c r="B17" s="26">
        <v>528771</v>
      </c>
      <c r="C17" s="37"/>
      <c r="D17" s="13">
        <f t="shared" ref="D17:D22" si="20">$D$7*B16+(1-$D$7)*D16</f>
        <v>523764.63280299999</v>
      </c>
      <c r="E17" s="11"/>
      <c r="F17" s="12">
        <f t="shared" si="8"/>
        <v>9.4679307242644065E-3</v>
      </c>
      <c r="G17" s="12">
        <f t="shared" si="4"/>
        <v>9.4679307242644065E-3</v>
      </c>
      <c r="H17" s="39">
        <f t="shared" si="5"/>
        <v>25063712.511197779</v>
      </c>
      <c r="I17" s="49"/>
      <c r="J17" s="13">
        <f t="shared" si="2"/>
        <v>530850.41558742174</v>
      </c>
      <c r="K17" s="13">
        <f t="shared" si="9"/>
        <v>2595.2321755532175</v>
      </c>
      <c r="L17" s="13">
        <f t="shared" si="6"/>
        <v>537896.82841952238</v>
      </c>
      <c r="M17" s="13"/>
      <c r="N17" s="27">
        <f t="shared" si="0"/>
        <v>-1.7258564519465672E-2</v>
      </c>
      <c r="O17" s="12">
        <f>ABS(N17)</f>
        <v>1.7258564519465672E-2</v>
      </c>
      <c r="P17" s="38">
        <f t="shared" si="1"/>
        <v>83280744.342562377</v>
      </c>
      <c r="Q17" s="61">
        <f t="shared" si="7"/>
        <v>524813.33333333337</v>
      </c>
      <c r="R17" s="62">
        <f t="shared" ref="R17:R21" si="21">Q16</f>
        <v>512787.33333333331</v>
      </c>
      <c r="S17" s="63">
        <f t="shared" si="10"/>
        <v>3.0227956273446703E-2</v>
      </c>
      <c r="T17" s="63">
        <f t="shared" si="18"/>
        <v>3.0227956273446703E-2</v>
      </c>
      <c r="U17" s="64">
        <f t="shared" si="11"/>
        <v>255477600.11111173</v>
      </c>
      <c r="V17" s="61">
        <f>AVERAGE(Q15:Q17)</f>
        <v>512099.51888888888</v>
      </c>
      <c r="W17" s="62">
        <f t="shared" ref="W17:W22" si="22">((2*$Q16)-$V16)+((2/(3-1))*($Q16-$V16))</f>
        <v>545676.36888888897</v>
      </c>
      <c r="X17" s="63">
        <f>(B17-W17)/B17</f>
        <v>-3.1971059095315314E-2</v>
      </c>
      <c r="Y17" s="63">
        <f t="shared" ref="Y17:Y21" si="23">ABS(X17)</f>
        <v>3.1971059095315314E-2</v>
      </c>
      <c r="Z17" s="64">
        <f>(B17-W17)^2</f>
        <v>285791497.2694152</v>
      </c>
      <c r="AA17" s="49"/>
      <c r="AB17" s="13">
        <f t="shared" si="12"/>
        <v>534272.48923458112</v>
      </c>
      <c r="AC17" s="13">
        <f t="shared" si="13"/>
        <v>18513.582500000004</v>
      </c>
      <c r="AD17" s="13">
        <f t="shared" si="14"/>
        <v>0.98970284013226506</v>
      </c>
      <c r="AE17" s="13">
        <f t="shared" si="15"/>
        <v>558177.2455987531</v>
      </c>
      <c r="AF17" s="11"/>
      <c r="AG17" s="27">
        <f t="shared" si="16"/>
        <v>-5.5612440165502833E-2</v>
      </c>
      <c r="AH17" s="12">
        <f t="shared" si="19"/>
        <v>5.5612440165502833E-2</v>
      </c>
      <c r="AI17" s="39">
        <f t="shared" si="17"/>
        <v>864727280.21418607</v>
      </c>
    </row>
    <row r="18" spans="1:35" x14ac:dyDescent="0.3">
      <c r="A18" s="20">
        <v>44286</v>
      </c>
      <c r="B18" s="26">
        <v>544017</v>
      </c>
      <c r="C18" s="37"/>
      <c r="D18" s="13">
        <f t="shared" si="20"/>
        <v>528270.36328030005</v>
      </c>
      <c r="E18" s="11"/>
      <c r="F18" s="12">
        <f t="shared" si="8"/>
        <v>2.8945118846837412E-2</v>
      </c>
      <c r="G18" s="12">
        <f t="shared" si="4"/>
        <v>2.8945118846837412E-2</v>
      </c>
      <c r="H18" s="39">
        <f t="shared" si="5"/>
        <v>247956567.98220277</v>
      </c>
      <c r="I18" s="49"/>
      <c r="J18" s="13">
        <f t="shared" si="2"/>
        <v>541608.20667064376</v>
      </c>
      <c r="K18" s="13">
        <f t="shared" si="9"/>
        <v>10757.791083222022</v>
      </c>
      <c r="L18" s="13">
        <f t="shared" si="6"/>
        <v>533445.64776297496</v>
      </c>
      <c r="M18" s="13"/>
      <c r="N18" s="27">
        <f t="shared" si="0"/>
        <v>1.9432025537850919E-2</v>
      </c>
      <c r="O18" s="12">
        <f t="shared" si="3"/>
        <v>1.9432025537850919E-2</v>
      </c>
      <c r="P18" s="38">
        <f t="shared" si="1"/>
        <v>111753488.11925438</v>
      </c>
      <c r="Q18" s="61">
        <f t="shared" si="7"/>
        <v>532386.33333333337</v>
      </c>
      <c r="R18" s="62">
        <f t="shared" si="21"/>
        <v>524813.33333333337</v>
      </c>
      <c r="S18" s="63">
        <f t="shared" si="10"/>
        <v>3.5299754725802004E-2</v>
      </c>
      <c r="T18" s="63">
        <f t="shared" si="18"/>
        <v>3.5299754725802004E-2</v>
      </c>
      <c r="U18" s="64">
        <f t="shared" si="11"/>
        <v>368780813.44444293</v>
      </c>
      <c r="V18" s="61">
        <f t="shared" ref="V18:V20" si="24">AVERAGE(Q16:Q18)</f>
        <v>523329</v>
      </c>
      <c r="W18" s="62">
        <f t="shared" si="22"/>
        <v>550240.96222222236</v>
      </c>
      <c r="X18" s="63">
        <f>(B18-W18)/B18</f>
        <v>-1.1440749502722076E-2</v>
      </c>
      <c r="Y18" s="63">
        <f t="shared" si="23"/>
        <v>1.1440749502722076E-2</v>
      </c>
      <c r="Z18" s="64">
        <f>(B18-W18)^2</f>
        <v>38737705.74365104</v>
      </c>
      <c r="AA18" s="49"/>
      <c r="AB18" s="13">
        <f t="shared" si="12"/>
        <v>551171.03541013843</v>
      </c>
      <c r="AC18" s="13">
        <f t="shared" si="13"/>
        <v>18513.582500000004</v>
      </c>
      <c r="AD18" s="13">
        <f t="shared" si="14"/>
        <v>0.98702029869037833</v>
      </c>
      <c r="AE18" s="13">
        <f t="shared" si="15"/>
        <v>547360.73679549154</v>
      </c>
      <c r="AF18" s="11"/>
      <c r="AG18" s="27">
        <f t="shared" si="16"/>
        <v>-6.146382917246224E-3</v>
      </c>
      <c r="AH18" s="12">
        <f t="shared" si="19"/>
        <v>6.146382917246224E-3</v>
      </c>
      <c r="AI18" s="39">
        <f t="shared" si="17"/>
        <v>11180575.757524027</v>
      </c>
    </row>
    <row r="19" spans="1:35" x14ac:dyDescent="0.3">
      <c r="A19" s="20">
        <v>44469</v>
      </c>
      <c r="B19" s="26">
        <v>555279</v>
      </c>
      <c r="C19" s="37"/>
      <c r="D19" s="13">
        <f t="shared" si="20"/>
        <v>542442.33632802998</v>
      </c>
      <c r="E19" s="11"/>
      <c r="F19" s="12">
        <f t="shared" si="8"/>
        <v>2.3117502502291675E-2</v>
      </c>
      <c r="G19" s="12">
        <f t="shared" si="4"/>
        <v>2.3117502502291675E-2</v>
      </c>
      <c r="H19" s="39">
        <f t="shared" si="5"/>
        <v>164779934.22727481</v>
      </c>
      <c r="I19" s="49"/>
      <c r="J19" s="13">
        <f t="shared" si="2"/>
        <v>554615.24192803714</v>
      </c>
      <c r="K19" s="13">
        <f t="shared" si="9"/>
        <v>13007.035257393378</v>
      </c>
      <c r="L19" s="13">
        <f t="shared" si="6"/>
        <v>552365.99775386578</v>
      </c>
      <c r="M19" s="13"/>
      <c r="N19" s="27">
        <f t="shared" si="0"/>
        <v>5.2460155095622489E-3</v>
      </c>
      <c r="O19" s="12">
        <f t="shared" si="3"/>
        <v>5.2460155095622489E-3</v>
      </c>
      <c r="P19" s="38">
        <f t="shared" si="1"/>
        <v>8485582.0859829877</v>
      </c>
      <c r="Q19" s="61">
        <f t="shared" si="7"/>
        <v>542689</v>
      </c>
      <c r="R19" s="62">
        <f t="shared" si="21"/>
        <v>532386.33333333337</v>
      </c>
      <c r="S19" s="63">
        <f t="shared" si="10"/>
        <v>4.1227322961370098E-2</v>
      </c>
      <c r="T19" s="63">
        <f t="shared" si="18"/>
        <v>4.1227322961370098E-2</v>
      </c>
      <c r="U19" s="64">
        <f t="shared" si="11"/>
        <v>524074187.11110932</v>
      </c>
      <c r="V19" s="61">
        <f t="shared" si="24"/>
        <v>533296.22222222225</v>
      </c>
      <c r="W19" s="62">
        <f t="shared" si="22"/>
        <v>550501.00000000012</v>
      </c>
      <c r="X19" s="63">
        <f>(B19-W19)/B19</f>
        <v>8.6046834114019855E-3</v>
      </c>
      <c r="Y19" s="63">
        <f t="shared" si="23"/>
        <v>8.6046834114019855E-3</v>
      </c>
      <c r="Z19" s="64">
        <f>(B19-W19)^2</f>
        <v>22829283.999998886</v>
      </c>
      <c r="AA19" s="49"/>
      <c r="AB19" s="13">
        <f t="shared" si="12"/>
        <v>565558.00636275695</v>
      </c>
      <c r="AC19" s="13">
        <f t="shared" si="13"/>
        <v>18513.582500000004</v>
      </c>
      <c r="AD19" s="13">
        <f t="shared" si="14"/>
        <v>0.98182501839402148</v>
      </c>
      <c r="AE19" s="13">
        <f t="shared" si="15"/>
        <v>563818.48432532826</v>
      </c>
      <c r="AF19" s="11"/>
      <c r="AG19" s="27">
        <f t="shared" si="16"/>
        <v>-1.5378727316048797E-2</v>
      </c>
      <c r="AH19" s="12">
        <f t="shared" si="19"/>
        <v>1.5378727316048797E-2</v>
      </c>
      <c r="AI19" s="39">
        <f t="shared" si="17"/>
        <v>72922792.54252705</v>
      </c>
    </row>
    <row r="20" spans="1:35" x14ac:dyDescent="0.3">
      <c r="A20" s="20">
        <v>44651</v>
      </c>
      <c r="B20" s="26">
        <v>579537</v>
      </c>
      <c r="C20" s="37"/>
      <c r="D20" s="13">
        <f t="shared" si="20"/>
        <v>553995.33363280306</v>
      </c>
      <c r="E20" s="11"/>
      <c r="F20" s="12">
        <f t="shared" si="8"/>
        <v>4.4072537848656675E-2</v>
      </c>
      <c r="G20" s="12">
        <f t="shared" si="4"/>
        <v>4.4072537848656675E-2</v>
      </c>
      <c r="H20" s="39">
        <f t="shared" si="5"/>
        <v>652376720.81319952</v>
      </c>
      <c r="I20" s="49"/>
      <c r="J20" s="13">
        <f t="shared" si="2"/>
        <v>576822.10561436554</v>
      </c>
      <c r="K20" s="13">
        <f t="shared" si="9"/>
        <v>22206.863686328405</v>
      </c>
      <c r="L20" s="13">
        <f t="shared" si="6"/>
        <v>567622.27718543052</v>
      </c>
      <c r="M20" s="13"/>
      <c r="N20" s="27">
        <f t="shared" si="0"/>
        <v>2.0559037325605583E-2</v>
      </c>
      <c r="O20" s="12">
        <f t="shared" si="3"/>
        <v>2.0559037325605583E-2</v>
      </c>
      <c r="P20" s="38">
        <f t="shared" si="1"/>
        <v>141960619.74802253</v>
      </c>
      <c r="Q20" s="61">
        <f t="shared" si="7"/>
        <v>559611</v>
      </c>
      <c r="R20" s="62">
        <f t="shared" si="21"/>
        <v>542689</v>
      </c>
      <c r="S20" s="63">
        <f t="shared" si="10"/>
        <v>6.3581790291215232E-2</v>
      </c>
      <c r="T20" s="63">
        <f t="shared" si="18"/>
        <v>6.3581790291215232E-2</v>
      </c>
      <c r="U20" s="64">
        <f t="shared" si="11"/>
        <v>1357775104</v>
      </c>
      <c r="V20" s="61">
        <f t="shared" si="24"/>
        <v>544895.4444444445</v>
      </c>
      <c r="W20" s="62">
        <f t="shared" si="22"/>
        <v>561474.5555555555</v>
      </c>
      <c r="X20" s="63">
        <f>(B20-W20)/B20</f>
        <v>3.1167025478001396E-2</v>
      </c>
      <c r="Y20" s="63">
        <f t="shared" si="23"/>
        <v>3.1167025478001396E-2</v>
      </c>
      <c r="Z20" s="64">
        <f>(B20-W20)^2</f>
        <v>326251899.30864382</v>
      </c>
      <c r="AA20" s="49"/>
      <c r="AB20" s="13">
        <f t="shared" si="12"/>
        <v>585547.7706699851</v>
      </c>
      <c r="AC20" s="13">
        <f t="shared" si="13"/>
        <v>18513.582500000004</v>
      </c>
      <c r="AD20" s="13">
        <f t="shared" si="14"/>
        <v>0.98973479027491196</v>
      </c>
      <c r="AE20" s="13">
        <f t="shared" si="15"/>
        <v>576490.51409588219</v>
      </c>
      <c r="AF20" s="11"/>
      <c r="AG20" s="27">
        <f t="shared" si="16"/>
        <v>5.2567582468726129E-3</v>
      </c>
      <c r="AH20" s="12">
        <f t="shared" si="19"/>
        <v>5.2567582468726129E-3</v>
      </c>
      <c r="AI20" s="39">
        <f t="shared" si="17"/>
        <v>9281076.3639885299</v>
      </c>
    </row>
    <row r="21" spans="1:35" x14ac:dyDescent="0.3">
      <c r="A21" s="20">
        <v>44834</v>
      </c>
      <c r="B21" s="26">
        <v>622068</v>
      </c>
      <c r="C21" s="37"/>
      <c r="D21" s="13">
        <f t="shared" si="20"/>
        <v>576982.83336328028</v>
      </c>
      <c r="E21" s="11"/>
      <c r="F21" s="12">
        <f t="shared" si="8"/>
        <v>7.2476267283833468E-2</v>
      </c>
      <c r="G21" s="12">
        <f t="shared" si="4"/>
        <v>7.2476267283833468E-2</v>
      </c>
      <c r="H21" s="39">
        <f t="shared" si="5"/>
        <v>2032672250.6607847</v>
      </c>
      <c r="I21" s="49"/>
      <c r="J21" s="13">
        <f t="shared" si="2"/>
        <v>616818.31554913532</v>
      </c>
      <c r="K21" s="13">
        <f t="shared" si="9"/>
        <v>39996.20993476978</v>
      </c>
      <c r="L21" s="13">
        <f t="shared" si="6"/>
        <v>599028.96930069395</v>
      </c>
      <c r="M21" s="13"/>
      <c r="N21" s="27">
        <f t="shared" si="0"/>
        <v>3.7036193308940583E-2</v>
      </c>
      <c r="O21" s="12">
        <f t="shared" si="3"/>
        <v>3.7036193308940583E-2</v>
      </c>
      <c r="P21" s="38">
        <f t="shared" si="1"/>
        <v>530796935.56356668</v>
      </c>
      <c r="Q21" s="61">
        <f t="shared" si="7"/>
        <v>585628</v>
      </c>
      <c r="R21" s="62">
        <f t="shared" si="21"/>
        <v>559611</v>
      </c>
      <c r="S21" s="63">
        <f t="shared" si="10"/>
        <v>0.10040220683269353</v>
      </c>
      <c r="T21" s="63">
        <f t="shared" si="18"/>
        <v>0.10040220683269353</v>
      </c>
      <c r="U21" s="64">
        <f t="shared" si="11"/>
        <v>3900876849</v>
      </c>
      <c r="V21" s="61">
        <f>AVERAGE(Q19:Q21)</f>
        <v>562642.66666666663</v>
      </c>
      <c r="W21" s="62">
        <f t="shared" si="22"/>
        <v>589042.11111111101</v>
      </c>
      <c r="X21" s="63">
        <f>(B21-W21)/B21</f>
        <v>5.309048028332753E-2</v>
      </c>
      <c r="Y21" s="63">
        <f t="shared" si="23"/>
        <v>5.309048028332753E-2</v>
      </c>
      <c r="Z21" s="64">
        <f>(B21-W21)^2</f>
        <v>1090709336.9012413</v>
      </c>
      <c r="AA21" s="49"/>
      <c r="AB21" s="13">
        <f t="shared" si="12"/>
        <v>618180.63883122499</v>
      </c>
      <c r="AC21" s="13">
        <f t="shared" si="13"/>
        <v>18513.582500000004</v>
      </c>
      <c r="AD21" s="13">
        <f t="shared" si="14"/>
        <v>1.006288390358075</v>
      </c>
      <c r="AE21" s="13">
        <f t="shared" si="15"/>
        <v>593082.5491872381</v>
      </c>
      <c r="AF21" s="11"/>
      <c r="AG21" s="27">
        <f t="shared" si="16"/>
        <v>4.6595309215008499E-2</v>
      </c>
      <c r="AH21" s="12">
        <f t="shared" si="19"/>
        <v>4.6595309215008499E-2</v>
      </c>
      <c r="AI21" s="39">
        <f t="shared" si="17"/>
        <v>840156358.8190397</v>
      </c>
    </row>
    <row r="22" spans="1:35" s="18" customFormat="1" x14ac:dyDescent="0.3">
      <c r="A22" s="20">
        <v>45016</v>
      </c>
      <c r="B22" s="14"/>
      <c r="C22" s="40"/>
      <c r="D22" s="17">
        <f t="shared" si="20"/>
        <v>617559.48333632806</v>
      </c>
      <c r="E22" s="15" t="s">
        <v>20</v>
      </c>
      <c r="F22" s="16"/>
      <c r="G22" s="16"/>
      <c r="H22" s="41"/>
      <c r="I22" s="50"/>
      <c r="J22" s="17"/>
      <c r="K22" s="17"/>
      <c r="L22" s="17">
        <f t="shared" si="6"/>
        <v>656814.5254839051</v>
      </c>
      <c r="M22" s="17" t="s">
        <v>20</v>
      </c>
      <c r="N22" s="15"/>
      <c r="O22" s="15"/>
      <c r="P22" s="51"/>
      <c r="Q22" s="65"/>
      <c r="R22" s="66">
        <f>Q21</f>
        <v>585628</v>
      </c>
      <c r="S22" s="67"/>
      <c r="T22" s="67"/>
      <c r="U22" s="68"/>
      <c r="V22" s="65"/>
      <c r="W22" s="66">
        <f t="shared" si="22"/>
        <v>631598.66666666674</v>
      </c>
      <c r="X22" s="67"/>
      <c r="Y22" s="67"/>
      <c r="Z22" s="68"/>
      <c r="AA22" s="50"/>
      <c r="AB22" s="17"/>
      <c r="AC22" s="17"/>
      <c r="AD22" s="17"/>
      <c r="AE22" s="17">
        <f>(AB21+AC21)*AD20</f>
        <v>630158.42161850841</v>
      </c>
      <c r="AF22" s="15"/>
      <c r="AG22" s="88"/>
      <c r="AH22" s="16"/>
      <c r="AI22" s="41"/>
    </row>
    <row r="23" spans="1:35" s="18" customFormat="1" ht="15" thickBot="1" x14ac:dyDescent="0.35">
      <c r="A23" s="20">
        <v>45199</v>
      </c>
      <c r="B23" s="19"/>
      <c r="C23" s="42"/>
      <c r="D23" s="43">
        <f>D22</f>
        <v>617559.48333632806</v>
      </c>
      <c r="E23" s="44" t="s">
        <v>23</v>
      </c>
      <c r="F23" s="44"/>
      <c r="G23" s="45"/>
      <c r="H23" s="46"/>
      <c r="I23" s="42"/>
      <c r="J23" s="43"/>
      <c r="K23" s="44"/>
      <c r="L23" s="43">
        <f>L22</f>
        <v>656814.5254839051</v>
      </c>
      <c r="M23" s="43" t="s">
        <v>23</v>
      </c>
      <c r="N23" s="44"/>
      <c r="O23" s="44"/>
      <c r="P23" s="46"/>
      <c r="Q23" s="69"/>
      <c r="R23" s="70">
        <f>R22</f>
        <v>585628</v>
      </c>
      <c r="S23" s="71"/>
      <c r="T23" s="72"/>
      <c r="U23" s="73"/>
      <c r="V23" s="69"/>
      <c r="W23" s="70">
        <f>((2*$Q21)-$V21)+((2/(3-1))*($Q21-$V21)*2)</f>
        <v>654584.00000000012</v>
      </c>
      <c r="X23" s="71"/>
      <c r="Y23" s="72"/>
      <c r="Z23" s="73"/>
      <c r="AA23" s="42"/>
      <c r="AB23" s="43"/>
      <c r="AC23" s="43"/>
      <c r="AD23" s="43"/>
      <c r="AE23" s="43">
        <f>(AB21+AC21)*AD21</f>
        <v>640698.00313368638</v>
      </c>
      <c r="AF23" s="44"/>
      <c r="AG23" s="89"/>
      <c r="AH23" s="45"/>
      <c r="AI23" s="90"/>
    </row>
    <row r="27" spans="1:35" x14ac:dyDescent="0.3">
      <c r="A27" s="3" t="s">
        <v>3</v>
      </c>
      <c r="B27" s="5" t="s">
        <v>2</v>
      </c>
    </row>
    <row r="28" spans="1:35" x14ac:dyDescent="0.3">
      <c r="A28" s="1">
        <v>43190</v>
      </c>
      <c r="B28" s="2">
        <v>457834</v>
      </c>
    </row>
    <row r="29" spans="1:35" x14ac:dyDescent="0.3">
      <c r="A29" s="1">
        <v>43373</v>
      </c>
      <c r="B29" s="2">
        <v>482102.67</v>
      </c>
    </row>
    <row r="30" spans="1:35" x14ac:dyDescent="0.3">
      <c r="A30" s="1">
        <v>43555</v>
      </c>
      <c r="B30" s="2">
        <v>492693</v>
      </c>
    </row>
    <row r="31" spans="1:35" x14ac:dyDescent="0.3">
      <c r="A31" s="1">
        <v>43738</v>
      </c>
      <c r="B31" s="2">
        <v>521298</v>
      </c>
    </row>
    <row r="32" spans="1:35" x14ac:dyDescent="0.3">
      <c r="A32" s="1">
        <v>43921</v>
      </c>
      <c r="B32" s="2">
        <v>524371</v>
      </c>
    </row>
    <row r="33" spans="1:2" x14ac:dyDescent="0.3">
      <c r="A33" s="1">
        <v>44104</v>
      </c>
      <c r="B33" s="2">
        <v>528771</v>
      </c>
    </row>
    <row r="34" spans="1:2" x14ac:dyDescent="0.3">
      <c r="A34" s="1">
        <v>44286</v>
      </c>
      <c r="B34" s="2">
        <v>544017</v>
      </c>
    </row>
    <row r="35" spans="1:2" x14ac:dyDescent="0.3">
      <c r="A35" s="1">
        <v>44469</v>
      </c>
      <c r="B35" s="2">
        <v>555279</v>
      </c>
    </row>
    <row r="36" spans="1:2" x14ac:dyDescent="0.3">
      <c r="A36" s="1">
        <v>44651</v>
      </c>
      <c r="B36" s="2">
        <v>579537</v>
      </c>
    </row>
    <row r="37" spans="1:2" x14ac:dyDescent="0.3">
      <c r="A37" s="1">
        <v>44834</v>
      </c>
      <c r="B37" s="2">
        <v>622068</v>
      </c>
    </row>
  </sheetData>
  <mergeCells count="9">
    <mergeCell ref="A1:E1"/>
    <mergeCell ref="A2:E2"/>
    <mergeCell ref="A3:E3"/>
    <mergeCell ref="A4:E4"/>
    <mergeCell ref="AA8:AI8"/>
    <mergeCell ref="V8:Z8"/>
    <mergeCell ref="C8:H8"/>
    <mergeCell ref="I8:P8"/>
    <mergeCell ref="Q8:U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3FF4-3763-4C51-BCF8-689331C0857E}">
  <dimension ref="A1:Y209"/>
  <sheetViews>
    <sheetView tabSelected="1" topLeftCell="I6" zoomScale="34" zoomScaleNormal="51" workbookViewId="0">
      <selection activeCell="Q12" sqref="Q12"/>
    </sheetView>
  </sheetViews>
  <sheetFormatPr defaultRowHeight="14.4" x14ac:dyDescent="0.3"/>
  <cols>
    <col min="1" max="1" width="10" bestFit="1" customWidth="1"/>
    <col min="2" max="2" width="22.109375" customWidth="1"/>
    <col min="3" max="3" width="16.5546875" bestFit="1" customWidth="1"/>
    <col min="4" max="4" width="10.109375" bestFit="1" customWidth="1"/>
    <col min="6" max="7" width="9.5546875" bestFit="1" customWidth="1"/>
    <col min="8" max="8" width="16.77734375" bestFit="1" customWidth="1"/>
    <col min="9" max="9" width="19" bestFit="1" customWidth="1"/>
    <col min="10" max="10" width="12" bestFit="1" customWidth="1"/>
    <col min="11" max="11" width="10.88671875" bestFit="1" customWidth="1"/>
    <col min="12" max="12" width="12" bestFit="1" customWidth="1"/>
    <col min="14" max="15" width="9.6640625" bestFit="1" customWidth="1"/>
    <col min="16" max="16" width="17.33203125" bestFit="1" customWidth="1"/>
    <col min="17" max="17" width="16" bestFit="1" customWidth="1"/>
    <col min="18" max="18" width="10.109375" bestFit="1" customWidth="1"/>
    <col min="19" max="19" width="9.33203125" bestFit="1" customWidth="1"/>
    <col min="20" max="20" width="9.21875" bestFit="1" customWidth="1"/>
    <col min="21" max="21" width="15.77734375" bestFit="1" customWidth="1"/>
    <col min="22" max="22" width="9" bestFit="1" customWidth="1"/>
    <col min="23" max="23" width="19.44140625" customWidth="1"/>
    <col min="24" max="24" width="14.21875" customWidth="1"/>
    <col min="25" max="25" width="9" bestFit="1" customWidth="1"/>
  </cols>
  <sheetData>
    <row r="1" spans="1:25" ht="42.6" customHeight="1" x14ac:dyDescent="0.45">
      <c r="A1" s="109" t="s">
        <v>26</v>
      </c>
      <c r="B1" s="98"/>
      <c r="C1" s="98"/>
      <c r="D1" s="98"/>
      <c r="E1" s="98"/>
      <c r="F1" s="98"/>
      <c r="G1" s="99"/>
    </row>
    <row r="2" spans="1:25" x14ac:dyDescent="0.3">
      <c r="A2" s="100"/>
      <c r="B2" s="101"/>
      <c r="C2" s="101"/>
      <c r="D2" s="101"/>
      <c r="E2" s="101"/>
      <c r="F2" s="101"/>
      <c r="G2" s="102"/>
    </row>
    <row r="3" spans="1:25" x14ac:dyDescent="0.3">
      <c r="A3" s="103" t="s">
        <v>0</v>
      </c>
      <c r="B3" s="104"/>
      <c r="C3" s="104"/>
      <c r="D3" s="104"/>
      <c r="E3" s="104"/>
      <c r="F3" s="104"/>
      <c r="G3" s="105"/>
    </row>
    <row r="4" spans="1:25" x14ac:dyDescent="0.3">
      <c r="A4" s="106" t="s">
        <v>1</v>
      </c>
      <c r="B4" s="107"/>
      <c r="C4" s="107"/>
      <c r="D4" s="107"/>
      <c r="E4" s="107"/>
      <c r="F4" s="107"/>
      <c r="G4" s="108"/>
    </row>
    <row r="8" spans="1:25" ht="15" thickBot="1" x14ac:dyDescent="0.35">
      <c r="C8" s="30" t="s">
        <v>9</v>
      </c>
      <c r="D8" s="31">
        <v>1</v>
      </c>
      <c r="E8" s="6"/>
      <c r="I8" s="47" t="s">
        <v>10</v>
      </c>
      <c r="J8" s="48">
        <v>0.7721395262074644</v>
      </c>
      <c r="K8" s="47" t="s">
        <v>30</v>
      </c>
      <c r="L8" s="48">
        <v>1</v>
      </c>
      <c r="Q8" s="47" t="s">
        <v>10</v>
      </c>
      <c r="R8" s="48">
        <v>0</v>
      </c>
      <c r="S8" s="47" t="s">
        <v>30</v>
      </c>
      <c r="T8" s="48">
        <v>2.1371360214230317E-3</v>
      </c>
      <c r="U8" s="74" t="s">
        <v>33</v>
      </c>
      <c r="V8" s="48">
        <v>0.76880378338855404</v>
      </c>
      <c r="Y8" s="2"/>
    </row>
    <row r="9" spans="1:25" x14ac:dyDescent="0.3">
      <c r="B9" s="7"/>
      <c r="C9" s="91" t="s">
        <v>4</v>
      </c>
      <c r="D9" s="92"/>
      <c r="E9" s="92"/>
      <c r="F9" s="92"/>
      <c r="G9" s="92"/>
      <c r="H9" s="93"/>
      <c r="I9" s="91" t="s">
        <v>11</v>
      </c>
      <c r="J9" s="92"/>
      <c r="K9" s="92"/>
      <c r="L9" s="92"/>
      <c r="M9" s="92"/>
      <c r="N9" s="92"/>
      <c r="O9" s="92"/>
      <c r="P9" s="93"/>
      <c r="Q9" s="91" t="s">
        <v>34</v>
      </c>
      <c r="R9" s="92"/>
      <c r="S9" s="92"/>
      <c r="T9" s="92"/>
      <c r="U9" s="92"/>
      <c r="V9" s="92"/>
      <c r="W9" s="92"/>
      <c r="X9" s="92"/>
      <c r="Y9" s="93"/>
    </row>
    <row r="10" spans="1:25" x14ac:dyDescent="0.3">
      <c r="C10" s="32" t="s">
        <v>5</v>
      </c>
      <c r="D10" s="24" t="s">
        <v>22</v>
      </c>
      <c r="E10" s="23"/>
      <c r="F10" s="23" t="s">
        <v>6</v>
      </c>
      <c r="G10" s="23" t="s">
        <v>7</v>
      </c>
      <c r="H10" s="33" t="s">
        <v>8</v>
      </c>
      <c r="I10" s="32" t="s">
        <v>5</v>
      </c>
      <c r="J10" s="23" t="s">
        <v>13</v>
      </c>
      <c r="K10" s="23" t="s">
        <v>14</v>
      </c>
      <c r="L10" s="23" t="s">
        <v>15</v>
      </c>
      <c r="M10" s="23"/>
      <c r="N10" s="23" t="s">
        <v>6</v>
      </c>
      <c r="O10" s="23" t="s">
        <v>7</v>
      </c>
      <c r="P10" s="33" t="s">
        <v>8</v>
      </c>
      <c r="Q10" s="32" t="s">
        <v>5</v>
      </c>
      <c r="R10" s="23" t="s">
        <v>13</v>
      </c>
      <c r="S10" s="23" t="s">
        <v>14</v>
      </c>
      <c r="T10" s="23" t="s">
        <v>35</v>
      </c>
      <c r="U10" s="23" t="s">
        <v>15</v>
      </c>
      <c r="V10" s="23"/>
      <c r="W10" s="23" t="s">
        <v>6</v>
      </c>
      <c r="X10" s="23" t="s">
        <v>7</v>
      </c>
      <c r="Y10" s="75" t="s">
        <v>8</v>
      </c>
    </row>
    <row r="11" spans="1:25" x14ac:dyDescent="0.3">
      <c r="A11" s="3"/>
      <c r="B11" s="3"/>
      <c r="C11" s="34">
        <f>AVERAGE(H14:H204)</f>
        <v>4.6986520942408303</v>
      </c>
      <c r="D11" s="24"/>
      <c r="E11" s="23"/>
      <c r="F11" s="25">
        <f>AVERAGE(F14:F204)</f>
        <v>-3.7516352772917851E-2</v>
      </c>
      <c r="G11" s="25">
        <f>AVERAGE(G14:G204)</f>
        <v>0.24449757906315181</v>
      </c>
      <c r="H11" s="33">
        <f>SQRT(C11)</f>
        <v>2.1676374452940301</v>
      </c>
      <c r="I11" s="34">
        <f>AVERAGE(P13:P204)</f>
        <v>2.5521272945756661</v>
      </c>
      <c r="J11" s="24"/>
      <c r="K11" s="24"/>
      <c r="L11" s="23"/>
      <c r="M11" s="23"/>
      <c r="N11" s="25">
        <f>AVERAGE(N13:N204)</f>
        <v>8.1199765078737607E-2</v>
      </c>
      <c r="O11" s="25">
        <f>AVERAGE(O13:O204)</f>
        <v>0.19837827438529965</v>
      </c>
      <c r="P11" s="33">
        <f>SQRT(I11)</f>
        <v>1.5975378851769575</v>
      </c>
      <c r="Q11" s="34">
        <f>AVERAGE(Y25:Y204)</f>
        <v>0.20807637733838663</v>
      </c>
      <c r="R11" s="24"/>
      <c r="S11" s="24"/>
      <c r="T11" s="23"/>
      <c r="U11" s="23"/>
      <c r="V11" s="23"/>
      <c r="W11" s="25">
        <f>AVERAGE(W25:W204)</f>
        <v>-2.0739784248282541E-2</v>
      </c>
      <c r="X11" s="25">
        <f>AVERAGE(X25:X204)</f>
        <v>5.4156125198942598E-2</v>
      </c>
      <c r="Y11" s="75">
        <f>SQRT(Q11)</f>
        <v>0.45615389655069988</v>
      </c>
    </row>
    <row r="12" spans="1:25" ht="16.2" x14ac:dyDescent="0.3">
      <c r="A12" s="21" t="s">
        <v>3</v>
      </c>
      <c r="B12" s="29" t="s">
        <v>27</v>
      </c>
      <c r="C12" s="35"/>
      <c r="D12" s="22"/>
      <c r="E12" s="9"/>
      <c r="F12" s="10" t="s">
        <v>16</v>
      </c>
      <c r="G12" s="10" t="s">
        <v>17</v>
      </c>
      <c r="H12" s="36" t="s">
        <v>18</v>
      </c>
      <c r="I12" s="35"/>
      <c r="J12" s="8"/>
      <c r="K12" s="8"/>
      <c r="L12" s="9"/>
      <c r="M12" s="9"/>
      <c r="N12" s="10" t="s">
        <v>16</v>
      </c>
      <c r="O12" s="10" t="s">
        <v>17</v>
      </c>
      <c r="P12" s="36" t="s">
        <v>18</v>
      </c>
      <c r="Q12" s="76"/>
      <c r="R12" s="77"/>
      <c r="S12" s="77"/>
      <c r="T12" s="78"/>
      <c r="U12" s="78"/>
      <c r="V12" s="78"/>
      <c r="W12" s="79" t="s">
        <v>16</v>
      </c>
      <c r="X12" s="79" t="s">
        <v>17</v>
      </c>
      <c r="Y12" s="80" t="s">
        <v>18</v>
      </c>
    </row>
    <row r="13" spans="1:25" x14ac:dyDescent="0.3">
      <c r="A13" s="20">
        <v>36526</v>
      </c>
      <c r="B13" s="84">
        <v>2.95</v>
      </c>
      <c r="C13" s="37"/>
      <c r="D13" s="13"/>
      <c r="E13" s="11"/>
      <c r="F13" s="11"/>
      <c r="G13" s="11"/>
      <c r="H13" s="38"/>
      <c r="I13" s="37"/>
      <c r="J13" s="13">
        <f>B13</f>
        <v>2.95</v>
      </c>
      <c r="K13" s="13">
        <f>B14-B13</f>
        <v>1.234</v>
      </c>
      <c r="L13" s="13">
        <f>J13</f>
        <v>2.95</v>
      </c>
      <c r="M13" s="11"/>
      <c r="N13" s="11">
        <f>(B13-L13)/B13</f>
        <v>0</v>
      </c>
      <c r="O13" s="11">
        <f>ABS(N13)</f>
        <v>0</v>
      </c>
      <c r="P13" s="38">
        <f>(B13-L13)^2</f>
        <v>0</v>
      </c>
      <c r="Q13" s="37"/>
      <c r="R13" s="13"/>
      <c r="S13" s="13"/>
      <c r="T13" s="13">
        <f>$B13/$R$24</f>
        <v>0.32061151665549698</v>
      </c>
      <c r="U13" s="13"/>
      <c r="V13" s="11"/>
      <c r="W13" s="11"/>
      <c r="X13" s="11"/>
      <c r="Y13" s="39"/>
    </row>
    <row r="14" spans="1:25" x14ac:dyDescent="0.3">
      <c r="A14" s="20">
        <v>36557</v>
      </c>
      <c r="B14" s="84">
        <v>4.1840000000000002</v>
      </c>
      <c r="C14" s="37"/>
      <c r="D14" s="13">
        <f>B13</f>
        <v>2.95</v>
      </c>
      <c r="E14" s="11"/>
      <c r="F14" s="12">
        <f>(B14-D14)/B14</f>
        <v>0.29493307839388144</v>
      </c>
      <c r="G14" s="12">
        <f>ABS(F14)</f>
        <v>0.29493307839388144</v>
      </c>
      <c r="H14" s="39">
        <f>(B14-D14)^2</f>
        <v>1.522756</v>
      </c>
      <c r="I14" s="49"/>
      <c r="J14" s="13">
        <f>$J$8*(B14)+(1-$J$8)*(J13+K13)</f>
        <v>4.1840000000000002</v>
      </c>
      <c r="K14" s="13">
        <f>$L$8*(J14-J13)+(1-$L$8)*K13</f>
        <v>1.234</v>
      </c>
      <c r="L14" s="13">
        <f t="shared" ref="L14:L21" si="0">J13+K13</f>
        <v>4.1840000000000002</v>
      </c>
      <c r="M14" s="13"/>
      <c r="N14" s="11">
        <f>(B14-L14)/B14</f>
        <v>0</v>
      </c>
      <c r="O14" s="11">
        <f t="shared" ref="O14:O77" si="1">ABS(N14)</f>
        <v>0</v>
      </c>
      <c r="P14" s="38">
        <f t="shared" ref="P14:P77" si="2">(B14-L14)^2</f>
        <v>0</v>
      </c>
      <c r="Q14" s="49"/>
      <c r="R14" s="13"/>
      <c r="S14" s="13"/>
      <c r="T14" s="13">
        <f>$B14/$R$24</f>
        <v>0.45472494430054211</v>
      </c>
      <c r="U14" s="13"/>
      <c r="V14" s="11"/>
      <c r="W14" s="11"/>
      <c r="X14" s="11"/>
      <c r="Y14" s="39"/>
    </row>
    <row r="15" spans="1:25" x14ac:dyDescent="0.3">
      <c r="A15" s="20">
        <v>36586</v>
      </c>
      <c r="B15" s="84">
        <v>6.2189999999999896</v>
      </c>
      <c r="C15" s="37"/>
      <c r="D15" s="13">
        <f>$D$8*B14+(1-$D$8)*D14</f>
        <v>4.1840000000000002</v>
      </c>
      <c r="E15" s="11"/>
      <c r="F15" s="12">
        <f>(B15-D15)/B15</f>
        <v>0.32722302621000049</v>
      </c>
      <c r="G15" s="12">
        <f t="shared" ref="G15:G78" si="3">ABS(F15)</f>
        <v>0.32722302621000049</v>
      </c>
      <c r="H15" s="39">
        <f t="shared" ref="H15:H78" si="4">(B15-D15)^2</f>
        <v>4.1412249999999569</v>
      </c>
      <c r="I15" s="49"/>
      <c r="J15" s="13">
        <f>$J$8*(B15)+(1-$J$8)*(J14+K14)</f>
        <v>6.0364837604921711</v>
      </c>
      <c r="K15" s="13">
        <f>$L$8*(J15-J14)+(1-$L$8)*K14</f>
        <v>1.8524837604921709</v>
      </c>
      <c r="L15" s="13">
        <f t="shared" si="0"/>
        <v>5.4180000000000001</v>
      </c>
      <c r="M15" s="13"/>
      <c r="N15" s="27">
        <f>(B15-L15)/B15</f>
        <v>0.12879884225759622</v>
      </c>
      <c r="O15" s="27">
        <f>ABS(N15)</f>
        <v>0.12879884225759622</v>
      </c>
      <c r="P15" s="38">
        <f t="shared" si="2"/>
        <v>0.64160099999998321</v>
      </c>
      <c r="Q15" s="49"/>
      <c r="R15" s="13"/>
      <c r="S15" s="13"/>
      <c r="T15" s="13">
        <f t="shared" ref="T15:T22" si="5">$B15/$R$24</f>
        <v>0.67589254985780745</v>
      </c>
      <c r="U15" s="13"/>
      <c r="V15" s="11"/>
      <c r="W15" s="27"/>
      <c r="X15" s="27"/>
      <c r="Y15" s="39"/>
    </row>
    <row r="16" spans="1:25" x14ac:dyDescent="0.3">
      <c r="A16" s="20">
        <v>36617</v>
      </c>
      <c r="B16" s="84">
        <v>9.5519999999999996</v>
      </c>
      <c r="C16" s="37"/>
      <c r="D16" s="13">
        <f>$D$8*B15+(1-$D$8)*D15</f>
        <v>6.2189999999999896</v>
      </c>
      <c r="E16" s="11"/>
      <c r="F16" s="12">
        <f>(B16-D16)/B16</f>
        <v>0.34893216080402117</v>
      </c>
      <c r="G16" s="12">
        <f t="shared" si="3"/>
        <v>0.34893216080402117</v>
      </c>
      <c r="H16" s="39">
        <f t="shared" si="4"/>
        <v>11.108889000000067</v>
      </c>
      <c r="I16" s="49"/>
      <c r="J16" s="13">
        <f t="shared" ref="J16:J79" si="6">$J$8*(B16)+(1-$J$8)*(J15+K15)</f>
        <v>9.1730606313991174</v>
      </c>
      <c r="K16" s="13">
        <f t="shared" ref="K16:K79" si="7">$L$8*(J16-J15)+(1-$L$8)*K15</f>
        <v>3.1365768709069464</v>
      </c>
      <c r="L16" s="13">
        <f t="shared" si="0"/>
        <v>7.888967520984342</v>
      </c>
      <c r="M16" s="13"/>
      <c r="N16" s="27">
        <f t="shared" ref="N16:N79" si="8">(B16-L16)/B16</f>
        <v>0.17410306522358227</v>
      </c>
      <c r="O16" s="12">
        <f t="shared" si="1"/>
        <v>0.17410306522358227</v>
      </c>
      <c r="P16" s="38">
        <f t="shared" si="2"/>
        <v>2.7656770262609638</v>
      </c>
      <c r="Q16" s="49"/>
      <c r="R16" s="13"/>
      <c r="S16" s="13"/>
      <c r="T16" s="13">
        <f t="shared" si="5"/>
        <v>1.0381292227434937</v>
      </c>
      <c r="U16" s="13"/>
      <c r="V16" s="11"/>
      <c r="W16" s="27"/>
      <c r="X16" s="12"/>
      <c r="Y16" s="39"/>
    </row>
    <row r="17" spans="1:25" x14ac:dyDescent="0.3">
      <c r="A17" s="20">
        <v>36647</v>
      </c>
      <c r="B17" s="84">
        <v>11.874000000000001</v>
      </c>
      <c r="C17" s="37"/>
      <c r="D17" s="13">
        <f t="shared" ref="D17:D80" si="9">$D$8*B16+(1-$D$8)*D16</f>
        <v>9.5519999999999996</v>
      </c>
      <c r="E17" s="11"/>
      <c r="F17" s="12">
        <f t="shared" ref="F17:F79" si="10">(B17-D17)/B17</f>
        <v>0.19555330975240026</v>
      </c>
      <c r="G17" s="12">
        <f t="shared" si="3"/>
        <v>0.19555330975240026</v>
      </c>
      <c r="H17" s="39">
        <f t="shared" si="4"/>
        <v>5.3916840000000041</v>
      </c>
      <c r="I17" s="49"/>
      <c r="J17" s="13">
        <f t="shared" si="6"/>
        <v>11.973264567677257</v>
      </c>
      <c r="K17" s="13">
        <f t="shared" si="7"/>
        <v>2.8002039362781392</v>
      </c>
      <c r="L17" s="13">
        <f t="shared" si="0"/>
        <v>12.309637502306064</v>
      </c>
      <c r="M17" s="13"/>
      <c r="N17" s="27">
        <f t="shared" si="8"/>
        <v>-3.6688352897596699E-2</v>
      </c>
      <c r="O17" s="12">
        <f t="shared" si="1"/>
        <v>3.6688352897596699E-2</v>
      </c>
      <c r="P17" s="38">
        <f t="shared" si="2"/>
        <v>0.18978003341546526</v>
      </c>
      <c r="Q17" s="49"/>
      <c r="R17" s="13"/>
      <c r="S17" s="13"/>
      <c r="T17" s="13">
        <f t="shared" si="5"/>
        <v>1.2904885250058884</v>
      </c>
      <c r="U17" s="13"/>
      <c r="V17" s="11"/>
      <c r="W17" s="27"/>
      <c r="X17" s="12"/>
      <c r="Y17" s="39"/>
    </row>
    <row r="18" spans="1:25" x14ac:dyDescent="0.3">
      <c r="A18" s="20">
        <v>36678</v>
      </c>
      <c r="B18" s="84">
        <v>14.06</v>
      </c>
      <c r="C18" s="37"/>
      <c r="D18" s="13">
        <f t="shared" si="9"/>
        <v>11.874000000000001</v>
      </c>
      <c r="E18" s="11"/>
      <c r="F18" s="12">
        <f t="shared" si="10"/>
        <v>0.15547652916073967</v>
      </c>
      <c r="G18" s="12">
        <f t="shared" si="3"/>
        <v>0.15547652916073967</v>
      </c>
      <c r="H18" s="39">
        <f t="shared" si="4"/>
        <v>4.7785959999999994</v>
      </c>
      <c r="I18" s="49"/>
      <c r="J18" s="13">
        <f t="shared" si="6"/>
        <v>14.222571271347329</v>
      </c>
      <c r="K18" s="13">
        <f t="shared" si="7"/>
        <v>2.2493067036700722</v>
      </c>
      <c r="L18" s="13">
        <f t="shared" si="0"/>
        <v>14.773468503955396</v>
      </c>
      <c r="M18" s="13"/>
      <c r="N18" s="27">
        <f t="shared" si="8"/>
        <v>-5.0744559314039497E-2</v>
      </c>
      <c r="O18" s="12">
        <f>ABS(N18)</f>
        <v>5.0744559314039497E-2</v>
      </c>
      <c r="P18" s="38">
        <f t="shared" si="2"/>
        <v>0.50903730613635012</v>
      </c>
      <c r="Q18" s="49"/>
      <c r="R18" s="13"/>
      <c r="S18" s="13"/>
      <c r="T18" s="13">
        <f t="shared" si="5"/>
        <v>1.5280670929411142</v>
      </c>
      <c r="U18" s="13"/>
      <c r="V18" s="11"/>
      <c r="W18" s="27"/>
      <c r="X18" s="12"/>
      <c r="Y18" s="39"/>
    </row>
    <row r="19" spans="1:25" x14ac:dyDescent="0.3">
      <c r="A19" s="20">
        <v>36708</v>
      </c>
      <c r="B19" s="84">
        <v>14.8479999999999</v>
      </c>
      <c r="C19" s="37"/>
      <c r="D19" s="13">
        <f t="shared" si="9"/>
        <v>14.06</v>
      </c>
      <c r="E19" s="11"/>
      <c r="F19" s="12">
        <f t="shared" si="10"/>
        <v>5.3071120689648726E-2</v>
      </c>
      <c r="G19" s="12">
        <f t="shared" si="3"/>
        <v>5.3071120689648726E-2</v>
      </c>
      <c r="H19" s="39">
        <f t="shared" si="4"/>
        <v>0.62094399999984085</v>
      </c>
      <c r="I19" s="49"/>
      <c r="J19" s="13">
        <f>$J$8*(B19)+(1-$J$8)*(J18+K18)</f>
        <v>15.218017604768651</v>
      </c>
      <c r="K19" s="13">
        <f t="shared" si="7"/>
        <v>0.99544633342132194</v>
      </c>
      <c r="L19" s="13">
        <f t="shared" si="0"/>
        <v>16.471877975017399</v>
      </c>
      <c r="M19" s="13"/>
      <c r="N19" s="27">
        <f>(B19-L19)/B19</f>
        <v>-0.1093667817226233</v>
      </c>
      <c r="O19" s="12">
        <f t="shared" si="1"/>
        <v>0.1093667817226233</v>
      </c>
      <c r="P19" s="38">
        <f t="shared" si="2"/>
        <v>2.6369796777469361</v>
      </c>
      <c r="Q19" s="49"/>
      <c r="R19" s="13"/>
      <c r="S19" s="13"/>
      <c r="T19" s="13">
        <f t="shared" si="5"/>
        <v>1.6137084065426395</v>
      </c>
      <c r="U19" s="13"/>
      <c r="V19" s="11"/>
      <c r="W19" s="27"/>
      <c r="X19" s="12"/>
      <c r="Y19" s="39"/>
    </row>
    <row r="20" spans="1:25" x14ac:dyDescent="0.3">
      <c r="A20" s="20">
        <v>36739</v>
      </c>
      <c r="B20" s="84">
        <v>14.519</v>
      </c>
      <c r="C20" s="37"/>
      <c r="D20" s="13">
        <f t="shared" si="9"/>
        <v>14.8479999999999</v>
      </c>
      <c r="E20" s="11"/>
      <c r="F20" s="12">
        <f t="shared" si="10"/>
        <v>-2.2659962807348947E-2</v>
      </c>
      <c r="G20" s="12">
        <f t="shared" si="3"/>
        <v>2.2659962807348947E-2</v>
      </c>
      <c r="H20" s="39">
        <f t="shared" si="4"/>
        <v>0.10824099999993379</v>
      </c>
      <c r="I20" s="49"/>
      <c r="J20" s="13">
        <f t="shared" si="6"/>
        <v>14.905101355780333</v>
      </c>
      <c r="K20" s="13">
        <f t="shared" si="7"/>
        <v>-0.31291624898831749</v>
      </c>
      <c r="L20" s="13">
        <f t="shared" si="0"/>
        <v>16.213463938189975</v>
      </c>
      <c r="M20" s="13"/>
      <c r="N20" s="27">
        <f t="shared" si="8"/>
        <v>-0.11670665598112641</v>
      </c>
      <c r="O20" s="12">
        <f t="shared" si="1"/>
        <v>0.11670665598112641</v>
      </c>
      <c r="P20" s="38">
        <f t="shared" si="2"/>
        <v>2.8712080378262774</v>
      </c>
      <c r="Q20" s="49"/>
      <c r="R20" s="13"/>
      <c r="S20" s="13"/>
      <c r="T20" s="13">
        <f>$B20/$R$24</f>
        <v>1.5779520712953086</v>
      </c>
      <c r="U20" s="13"/>
      <c r="V20" s="11"/>
      <c r="W20" s="27"/>
      <c r="X20" s="12"/>
      <c r="Y20" s="39"/>
    </row>
    <row r="21" spans="1:25" x14ac:dyDescent="0.3">
      <c r="A21" s="20">
        <v>36770</v>
      </c>
      <c r="B21" s="84">
        <v>12.547000000000001</v>
      </c>
      <c r="C21" s="37"/>
      <c r="D21" s="13">
        <f t="shared" si="9"/>
        <v>14.519</v>
      </c>
      <c r="E21" s="11"/>
      <c r="F21" s="12">
        <f>(B21-D21)/B21</f>
        <v>-0.15716904439308196</v>
      </c>
      <c r="G21" s="12">
        <f t="shared" si="3"/>
        <v>0.15716904439308196</v>
      </c>
      <c r="H21" s="39">
        <f t="shared" si="4"/>
        <v>3.888783999999998</v>
      </c>
      <c r="I21" s="49"/>
      <c r="J21" s="13">
        <f t="shared" si="6"/>
        <v>13.013016847427068</v>
      </c>
      <c r="K21" s="13">
        <f t="shared" si="7"/>
        <v>-1.8920845083532658</v>
      </c>
      <c r="L21" s="13">
        <f t="shared" si="0"/>
        <v>14.592185106792016</v>
      </c>
      <c r="M21" s="13"/>
      <c r="N21" s="27">
        <f t="shared" si="8"/>
        <v>-0.16300192131920102</v>
      </c>
      <c r="O21" s="12">
        <f t="shared" si="1"/>
        <v>0.16300192131920102</v>
      </c>
      <c r="P21" s="38">
        <f t="shared" si="2"/>
        <v>4.1827821210438669</v>
      </c>
      <c r="Q21" s="49"/>
      <c r="R21" s="13"/>
      <c r="S21" s="13"/>
      <c r="T21" s="13">
        <f t="shared" si="5"/>
        <v>1.3636314235513627</v>
      </c>
      <c r="U21" s="13"/>
      <c r="V21" s="11"/>
      <c r="W21" s="27"/>
      <c r="X21" s="12"/>
      <c r="Y21" s="39"/>
    </row>
    <row r="22" spans="1:25" s="60" customFormat="1" x14ac:dyDescent="0.3">
      <c r="A22" s="20">
        <v>36800</v>
      </c>
      <c r="B22" s="84">
        <v>9.4860000000000007</v>
      </c>
      <c r="C22" s="85"/>
      <c r="D22" s="13">
        <f t="shared" si="9"/>
        <v>12.547000000000001</v>
      </c>
      <c r="E22" s="59"/>
      <c r="F22" s="12">
        <f t="shared" ref="F22:F24" si="11">(B22-D22)/B22</f>
        <v>-0.32268606367278091</v>
      </c>
      <c r="G22" s="12">
        <f t="shared" si="3"/>
        <v>0.32268606367278091</v>
      </c>
      <c r="H22" s="39">
        <f t="shared" si="4"/>
        <v>9.3697210000000002</v>
      </c>
      <c r="I22" s="86"/>
      <c r="J22" s="13">
        <f t="shared" si="6"/>
        <v>9.8585364574000955</v>
      </c>
      <c r="K22" s="13">
        <f t="shared" si="7"/>
        <v>-3.154480390026972</v>
      </c>
      <c r="L22" s="13">
        <f t="shared" ref="L22:L85" si="12">J21+K21</f>
        <v>11.120932339073802</v>
      </c>
      <c r="M22" s="58"/>
      <c r="N22" s="27">
        <f t="shared" si="8"/>
        <v>-0.17235213357303406</v>
      </c>
      <c r="O22" s="12">
        <f t="shared" si="1"/>
        <v>0.17235213357303406</v>
      </c>
      <c r="P22" s="38">
        <f t="shared" si="2"/>
        <v>2.6730037533493305</v>
      </c>
      <c r="Q22" s="49"/>
      <c r="R22" s="13"/>
      <c r="S22" s="13"/>
      <c r="T22" s="13">
        <f t="shared" si="5"/>
        <v>1.030956219320015</v>
      </c>
      <c r="U22" s="13"/>
      <c r="V22" s="11"/>
      <c r="W22" s="27"/>
      <c r="X22" s="12"/>
      <c r="Y22" s="39"/>
    </row>
    <row r="23" spans="1:25" s="60" customFormat="1" x14ac:dyDescent="0.3">
      <c r="A23" s="20">
        <v>36831</v>
      </c>
      <c r="B23" s="84">
        <v>6.3120000000000003</v>
      </c>
      <c r="C23" s="85"/>
      <c r="D23" s="13">
        <f t="shared" si="9"/>
        <v>9.4860000000000007</v>
      </c>
      <c r="E23" s="59"/>
      <c r="F23" s="12">
        <f t="shared" si="11"/>
        <v>-0.50285171102661597</v>
      </c>
      <c r="G23" s="12">
        <f t="shared" si="3"/>
        <v>0.50285171102661597</v>
      </c>
      <c r="H23" s="39">
        <f t="shared" si="4"/>
        <v>10.074276000000003</v>
      </c>
      <c r="I23" s="86"/>
      <c r="J23" s="13">
        <f t="shared" si="6"/>
        <v>6.4013340812648787</v>
      </c>
      <c r="K23" s="13">
        <f t="shared" si="7"/>
        <v>-3.4572023761352169</v>
      </c>
      <c r="L23" s="13">
        <f t="shared" si="12"/>
        <v>6.7040560673731235</v>
      </c>
      <c r="M23" s="58"/>
      <c r="N23" s="27">
        <f t="shared" si="8"/>
        <v>-6.2112811687757168E-2</v>
      </c>
      <c r="O23" s="12">
        <f t="shared" si="1"/>
        <v>6.2112811687757168E-2</v>
      </c>
      <c r="P23" s="38">
        <f t="shared" si="2"/>
        <v>0.15370795996407896</v>
      </c>
      <c r="Q23" s="49"/>
      <c r="R23" s="13"/>
      <c r="S23" s="13"/>
      <c r="T23" s="13">
        <f>$B23/$R$24</f>
        <v>0.68599996377271077</v>
      </c>
      <c r="U23" s="13"/>
      <c r="V23" s="11"/>
      <c r="W23" s="27"/>
      <c r="X23" s="12"/>
      <c r="Y23" s="39"/>
    </row>
    <row r="24" spans="1:25" s="60" customFormat="1" x14ac:dyDescent="0.3">
      <c r="A24" s="20">
        <v>36861</v>
      </c>
      <c r="B24" s="84">
        <v>3.863</v>
      </c>
      <c r="C24" s="85"/>
      <c r="D24" s="13">
        <f t="shared" si="9"/>
        <v>6.3120000000000003</v>
      </c>
      <c r="E24" s="59"/>
      <c r="F24" s="12">
        <f t="shared" si="11"/>
        <v>-0.63396324100440082</v>
      </c>
      <c r="G24" s="12">
        <f t="shared" si="3"/>
        <v>0.63396324100440082</v>
      </c>
      <c r="H24" s="39">
        <f t="shared" si="4"/>
        <v>5.9976010000000013</v>
      </c>
      <c r="I24" s="85"/>
      <c r="J24" s="13">
        <f t="shared" si="6"/>
        <v>3.6536262349779056</v>
      </c>
      <c r="K24" s="13">
        <f t="shared" si="7"/>
        <v>-2.7477078462869731</v>
      </c>
      <c r="L24" s="13">
        <f t="shared" si="12"/>
        <v>2.9441317051296618</v>
      </c>
      <c r="M24" s="58"/>
      <c r="N24" s="27">
        <f t="shared" si="8"/>
        <v>0.23786391272853694</v>
      </c>
      <c r="O24" s="12">
        <f t="shared" si="1"/>
        <v>0.23786391272853694</v>
      </c>
      <c r="P24" s="38">
        <f t="shared" si="2"/>
        <v>0.84431894331792268</v>
      </c>
      <c r="Q24" s="37"/>
      <c r="R24" s="13">
        <f>AVERAGE($B13:$B24)</f>
        <v>9.2011666666666567</v>
      </c>
      <c r="S24" s="13">
        <f>((B25-B13)/12+(B26-B14)/12+(B27-B15)/12+(B28-B16)/12+(B29-B17)/12+(B30-B18)/12+(B31-B19)/12+(B32-B20)/12+(B33-B21)/12+(B34-B22)/12+(B35-B23)/12+(B36-B24)/12)/12</f>
        <v>1.7784722222222906E-2</v>
      </c>
      <c r="T24" s="13">
        <f>$B24/$R$24</f>
        <v>0.41983806401362189</v>
      </c>
      <c r="U24" s="13"/>
      <c r="V24" s="11"/>
      <c r="W24" s="27"/>
      <c r="X24" s="12"/>
      <c r="Y24" s="39"/>
    </row>
    <row r="25" spans="1:25" x14ac:dyDescent="0.3">
      <c r="A25" s="20">
        <v>36892</v>
      </c>
      <c r="B25" s="84">
        <v>3.3359999999999999</v>
      </c>
      <c r="C25" s="37"/>
      <c r="D25" s="13">
        <f t="shared" si="9"/>
        <v>3.863</v>
      </c>
      <c r="E25" s="11"/>
      <c r="F25" s="12">
        <f t="shared" si="10"/>
        <v>-0.15797362110311755</v>
      </c>
      <c r="G25" s="12">
        <f t="shared" si="3"/>
        <v>0.15797362110311755</v>
      </c>
      <c r="H25" s="39">
        <f t="shared" si="4"/>
        <v>0.27772900000000011</v>
      </c>
      <c r="I25" s="37"/>
      <c r="J25" s="13">
        <f t="shared" si="6"/>
        <v>2.7822804526925875</v>
      </c>
      <c r="K25" s="13">
        <f t="shared" si="7"/>
        <v>-0.87134578228531812</v>
      </c>
      <c r="L25" s="13">
        <f t="shared" si="12"/>
        <v>0.90591838869093255</v>
      </c>
      <c r="M25" s="11"/>
      <c r="N25" s="27">
        <f t="shared" si="8"/>
        <v>0.72844173000871326</v>
      </c>
      <c r="O25" s="12">
        <f t="shared" si="1"/>
        <v>0.72844173000871326</v>
      </c>
      <c r="P25" s="38">
        <f t="shared" si="2"/>
        <v>5.9052966376224729</v>
      </c>
      <c r="Q25" s="37"/>
      <c r="R25" s="13">
        <f>$R$8*B25/T13+(1-$R$8)*(R24+S24)</f>
        <v>9.218951388888879</v>
      </c>
      <c r="S25" s="13">
        <f>$T$8*(R25-R24)+(1-$T$8)*S24</f>
        <v>1.7784722222222906E-2</v>
      </c>
      <c r="T25" s="13">
        <f>$V$8*B25/R25+(1-$V$8)*T13</f>
        <v>0.35232602940828467</v>
      </c>
      <c r="U25" s="13">
        <f>(R24+S24)*T13</f>
        <v>2.9557019867649639</v>
      </c>
      <c r="V25" s="11"/>
      <c r="W25" s="27">
        <f>(B25-U25)/B25</f>
        <v>0.11399820540618585</v>
      </c>
      <c r="X25" s="12">
        <f>ABS(W25)</f>
        <v>0.11399820540618585</v>
      </c>
      <c r="Y25" s="39">
        <f>(B25-U25)^2</f>
        <v>0.14462657887051561</v>
      </c>
    </row>
    <row r="26" spans="1:25" x14ac:dyDescent="0.3">
      <c r="A26" s="20">
        <v>36923</v>
      </c>
      <c r="B26" s="84">
        <v>3.72</v>
      </c>
      <c r="C26" s="37"/>
      <c r="D26" s="13">
        <f t="shared" si="9"/>
        <v>3.3359999999999999</v>
      </c>
      <c r="E26" s="11"/>
      <c r="F26" s="12">
        <f t="shared" si="10"/>
        <v>0.10322580645161299</v>
      </c>
      <c r="G26" s="12">
        <f t="shared" si="3"/>
        <v>0.10322580645161299</v>
      </c>
      <c r="H26" s="39">
        <f t="shared" si="4"/>
        <v>0.14745600000000025</v>
      </c>
      <c r="I26" s="37"/>
      <c r="J26" s="13">
        <f t="shared" si="6"/>
        <v>3.3077855168773511</v>
      </c>
      <c r="K26" s="13">
        <f t="shared" si="7"/>
        <v>0.52550506418476362</v>
      </c>
      <c r="L26" s="13">
        <f t="shared" si="12"/>
        <v>1.9109346704072694</v>
      </c>
      <c r="M26" s="11"/>
      <c r="N26" s="27">
        <f t="shared" si="8"/>
        <v>0.48630788429912114</v>
      </c>
      <c r="O26" s="12">
        <f t="shared" si="1"/>
        <v>0.48630788429912114</v>
      </c>
      <c r="P26" s="38">
        <f t="shared" si="2"/>
        <v>3.2727173667344558</v>
      </c>
      <c r="Q26" s="37"/>
      <c r="R26" s="13">
        <f>$L$7*H26/T14+(1-$L$7)*(R25+S25)</f>
        <v>9.2367361111111013</v>
      </c>
      <c r="S26" s="13">
        <f>$T$8*(R26-R25)+(1-$T$8)*S25</f>
        <v>1.7784722222222906E-2</v>
      </c>
      <c r="T26" s="13">
        <f>$V$8*B26/R26+(1-$V$8)*T14</f>
        <v>0.4147584643042927</v>
      </c>
      <c r="U26" s="13">
        <f>(R25+S25)*T14</f>
        <v>4.2001743136438012</v>
      </c>
      <c r="V26" s="11"/>
      <c r="W26" s="27">
        <f t="shared" ref="W26:W89" si="13">(B26-U26)/B26</f>
        <v>-0.12907911657091425</v>
      </c>
      <c r="X26" s="12">
        <f>ABS(W26)</f>
        <v>0.12907911657091425</v>
      </c>
      <c r="Y26" s="39">
        <f t="shared" ref="Y26:Y89" si="14">(B26-U26)^2</f>
        <v>0.2305673714832954</v>
      </c>
    </row>
    <row r="27" spans="1:25" x14ac:dyDescent="0.3">
      <c r="A27" s="20">
        <v>36951</v>
      </c>
      <c r="B27" s="84">
        <v>6.2079999999999904</v>
      </c>
      <c r="C27" s="37"/>
      <c r="D27" s="13">
        <f t="shared" si="9"/>
        <v>3.72</v>
      </c>
      <c r="E27" s="11"/>
      <c r="F27" s="12">
        <f t="shared" si="10"/>
        <v>0.40077319587628768</v>
      </c>
      <c r="G27" s="12">
        <f t="shared" si="3"/>
        <v>0.40077319587628768</v>
      </c>
      <c r="H27" s="39">
        <f t="shared" si="4"/>
        <v>6.1901439999999512</v>
      </c>
      <c r="I27" s="37"/>
      <c r="J27" s="13">
        <f t="shared" si="6"/>
        <v>5.666897586681209</v>
      </c>
      <c r="K27" s="13">
        <f t="shared" si="7"/>
        <v>2.3591120698038579</v>
      </c>
      <c r="L27" s="13">
        <f t="shared" si="12"/>
        <v>3.8332905810621147</v>
      </c>
      <c r="M27" s="11"/>
      <c r="N27" s="27">
        <f t="shared" si="8"/>
        <v>0.38252406877220996</v>
      </c>
      <c r="O27" s="12">
        <f t="shared" si="1"/>
        <v>0.38252406877220996</v>
      </c>
      <c r="P27" s="38">
        <f t="shared" si="2"/>
        <v>5.6392448243922635</v>
      </c>
      <c r="Q27" s="37"/>
      <c r="R27" s="13">
        <f>$L$7*H27/T15+(1-$L$7)*(R26+S26)</f>
        <v>9.2545208333333235</v>
      </c>
      <c r="S27" s="13">
        <f>$T$8*(R27-R26)+(1-$T$8)*S26</f>
        <v>1.7784722222222906E-2</v>
      </c>
      <c r="T27" s="13">
        <f t="shared" ref="T27:T89" si="15">$V$8*B27/R27+(1-$V$8)*T15</f>
        <v>0.67198297947872387</v>
      </c>
      <c r="U27" s="13">
        <f>(R26+S26)*T15</f>
        <v>6.2550616837538611</v>
      </c>
      <c r="V27" s="11"/>
      <c r="W27" s="27">
        <f t="shared" si="13"/>
        <v>-7.5808124603528879E-3</v>
      </c>
      <c r="X27" s="12">
        <f t="shared" ref="X27:X90" si="16">ABS(W27)</f>
        <v>7.5808124603528879E-3</v>
      </c>
      <c r="Y27" s="39">
        <f t="shared" si="14"/>
        <v>2.2148020777493331E-3</v>
      </c>
    </row>
    <row r="28" spans="1:25" x14ac:dyDescent="0.3">
      <c r="A28" s="20">
        <v>36982</v>
      </c>
      <c r="B28" s="84">
        <v>9.2449999999999992</v>
      </c>
      <c r="C28" s="37"/>
      <c r="D28" s="13">
        <f t="shared" si="9"/>
        <v>6.2079999999999904</v>
      </c>
      <c r="E28" s="11"/>
      <c r="F28" s="12">
        <f t="shared" si="10"/>
        <v>0.32850189291509024</v>
      </c>
      <c r="G28" s="12">
        <f t="shared" si="3"/>
        <v>0.32850189291509024</v>
      </c>
      <c r="H28" s="39">
        <f t="shared" si="4"/>
        <v>9.2233690000000532</v>
      </c>
      <c r="I28" s="37"/>
      <c r="J28" s="13">
        <f t="shared" si="6"/>
        <v>8.9672402827781603</v>
      </c>
      <c r="K28" s="13">
        <f t="shared" si="7"/>
        <v>3.3003426960969513</v>
      </c>
      <c r="L28" s="13">
        <f t="shared" si="12"/>
        <v>8.0260096564850674</v>
      </c>
      <c r="M28" s="11"/>
      <c r="N28" s="27">
        <f t="shared" si="8"/>
        <v>0.13185401227852159</v>
      </c>
      <c r="O28" s="12">
        <f t="shared" si="1"/>
        <v>0.13185401227852159</v>
      </c>
      <c r="P28" s="38">
        <f t="shared" si="2"/>
        <v>1.4859374575826516</v>
      </c>
      <c r="Q28" s="37"/>
      <c r="R28" s="13">
        <f>$L$7*H28/T16+(1-$L$7)*(R27+S27)</f>
        <v>9.2723055555555458</v>
      </c>
      <c r="S28" s="13">
        <f t="shared" ref="S28:S89" si="17">$T$8*(R28-R27)+(1-$T$8)*S27</f>
        <v>1.7784722222222906E-2</v>
      </c>
      <c r="T28" s="13">
        <f t="shared" si="15"/>
        <v>1.0065513196768394</v>
      </c>
      <c r="U28" s="13">
        <f>(R27+S27)*T16</f>
        <v>9.625851359429058</v>
      </c>
      <c r="V28" s="11"/>
      <c r="W28" s="27">
        <f t="shared" si="13"/>
        <v>-4.1195387715420098E-2</v>
      </c>
      <c r="X28" s="12">
        <f t="shared" si="16"/>
        <v>4.1195387715420098E-2</v>
      </c>
      <c r="Y28" s="39">
        <f t="shared" si="14"/>
        <v>0.14504775797896213</v>
      </c>
    </row>
    <row r="29" spans="1:25" x14ac:dyDescent="0.3">
      <c r="A29" s="20">
        <v>37012</v>
      </c>
      <c r="B29" s="84">
        <v>12.271000000000001</v>
      </c>
      <c r="C29" s="37"/>
      <c r="D29" s="13">
        <f t="shared" si="9"/>
        <v>9.2449999999999992</v>
      </c>
      <c r="E29" s="11"/>
      <c r="F29" s="12">
        <f t="shared" si="10"/>
        <v>0.24659766930160551</v>
      </c>
      <c r="G29" s="12">
        <f t="shared" si="3"/>
        <v>0.24659766930160551</v>
      </c>
      <c r="H29" s="39">
        <f t="shared" si="4"/>
        <v>9.1566760000000098</v>
      </c>
      <c r="I29" s="37"/>
      <c r="J29" s="13">
        <f t="shared" si="6"/>
        <v>12.270221395947525</v>
      </c>
      <c r="K29" s="13">
        <f t="shared" si="7"/>
        <v>3.3029811131693645</v>
      </c>
      <c r="L29" s="13">
        <f t="shared" si="12"/>
        <v>12.267582978875112</v>
      </c>
      <c r="M29" s="11"/>
      <c r="N29" s="27">
        <f t="shared" si="8"/>
        <v>2.7846313461732332E-4</v>
      </c>
      <c r="O29" s="12">
        <f t="shared" si="1"/>
        <v>2.7846313461732332E-4</v>
      </c>
      <c r="P29" s="38">
        <f t="shared" si="2"/>
        <v>1.1676033367938881E-5</v>
      </c>
      <c r="Q29" s="37"/>
      <c r="R29" s="13">
        <f>$L$7*H29/T17+(1-$L$7)*(R28+S28)</f>
        <v>9.2900902777777681</v>
      </c>
      <c r="S29" s="13">
        <f>$T$8*(R29-R28)+(1-$T$8)*S28</f>
        <v>1.7784722222222906E-2</v>
      </c>
      <c r="T29" s="13">
        <f t="shared" si="15"/>
        <v>1.3138457900521787</v>
      </c>
      <c r="U29" s="13">
        <f t="shared" ref="U29:U92" si="18">(R28+S28)*T17</f>
        <v>11.988754899740975</v>
      </c>
      <c r="V29" s="11"/>
      <c r="W29" s="27">
        <f t="shared" si="13"/>
        <v>2.3000986085814162E-2</v>
      </c>
      <c r="X29" s="12">
        <f t="shared" ref="X29:X30" si="19">ABS(W29)</f>
        <v>2.3000986085814162E-2</v>
      </c>
      <c r="Y29" s="39">
        <f t="shared" si="14"/>
        <v>7.9662296620227419E-2</v>
      </c>
    </row>
    <row r="30" spans="1:25" x14ac:dyDescent="0.3">
      <c r="A30" s="20">
        <v>37043</v>
      </c>
      <c r="B30" s="84">
        <v>14.11</v>
      </c>
      <c r="C30" s="37"/>
      <c r="D30" s="13">
        <f t="shared" si="9"/>
        <v>12.271000000000001</v>
      </c>
      <c r="E30" s="11"/>
      <c r="F30" s="12">
        <f t="shared" si="10"/>
        <v>0.1303330970942593</v>
      </c>
      <c r="G30" s="12">
        <f t="shared" si="3"/>
        <v>0.1303330970942593</v>
      </c>
      <c r="H30" s="39">
        <f t="shared" si="4"/>
        <v>3.3819209999999948</v>
      </c>
      <c r="I30" s="37"/>
      <c r="J30" s="13">
        <f t="shared" si="6"/>
        <v>14.4434060169818</v>
      </c>
      <c r="K30" s="13">
        <f t="shared" si="7"/>
        <v>2.1731846210342756</v>
      </c>
      <c r="L30" s="13">
        <f t="shared" si="12"/>
        <v>15.573202509116889</v>
      </c>
      <c r="M30" s="11"/>
      <c r="N30" s="27">
        <f t="shared" si="8"/>
        <v>-0.10369968172337987</v>
      </c>
      <c r="O30" s="12">
        <f t="shared" si="1"/>
        <v>0.10369968172337987</v>
      </c>
      <c r="P30" s="38">
        <f t="shared" si="2"/>
        <v>2.140961582685962</v>
      </c>
      <c r="Q30" s="37"/>
      <c r="R30" s="13">
        <f t="shared" ref="R30:R90" si="20">$L$7*H30/T18+(1-$L$7)*(R29+S29)</f>
        <v>9.3078749999999904</v>
      </c>
      <c r="S30" s="13">
        <f>$T$8*(R30-R29)+(1-$T$8)*S29</f>
        <v>1.7784722222222906E-2</v>
      </c>
      <c r="T30" s="13">
        <f t="shared" si="15"/>
        <v>1.5187288682512357</v>
      </c>
      <c r="U30" s="13">
        <f t="shared" si="18"/>
        <v>14.223057492709259</v>
      </c>
      <c r="V30" s="11"/>
      <c r="W30" s="27">
        <f t="shared" si="13"/>
        <v>-8.0125792139801259E-3</v>
      </c>
      <c r="X30" s="12">
        <f t="shared" si="19"/>
        <v>8.0125792139801259E-3</v>
      </c>
      <c r="Y30" s="39">
        <f t="shared" si="14"/>
        <v>1.2781996657704282E-2</v>
      </c>
    </row>
    <row r="31" spans="1:25" x14ac:dyDescent="0.3">
      <c r="A31" s="20">
        <v>37073</v>
      </c>
      <c r="B31" s="84">
        <v>15.161</v>
      </c>
      <c r="C31" s="37"/>
      <c r="D31" s="13">
        <f t="shared" si="9"/>
        <v>14.11</v>
      </c>
      <c r="E31" s="11"/>
      <c r="F31" s="12">
        <f t="shared" si="10"/>
        <v>6.9322604049864803E-2</v>
      </c>
      <c r="G31" s="12">
        <f t="shared" si="3"/>
        <v>6.9322604049864803E-2</v>
      </c>
      <c r="H31" s="39">
        <f t="shared" si="4"/>
        <v>1.1046010000000004</v>
      </c>
      <c r="I31" s="37"/>
      <c r="J31" s="13">
        <f t="shared" si="6"/>
        <v>15.492671572426321</v>
      </c>
      <c r="K31" s="13">
        <f t="shared" si="7"/>
        <v>1.0492655554445207</v>
      </c>
      <c r="L31" s="13">
        <f t="shared" si="12"/>
        <v>16.616590638016078</v>
      </c>
      <c r="M31" s="11"/>
      <c r="N31" s="27">
        <f t="shared" si="8"/>
        <v>-9.6008880549836959E-2</v>
      </c>
      <c r="O31" s="12">
        <f t="shared" si="1"/>
        <v>9.6008880549836959E-2</v>
      </c>
      <c r="P31" s="38">
        <f t="shared" si="2"/>
        <v>2.1187441054800535</v>
      </c>
      <c r="Q31" s="37"/>
      <c r="R31" s="13">
        <f t="shared" si="20"/>
        <v>9.3256597222222126</v>
      </c>
      <c r="S31" s="13">
        <f t="shared" si="17"/>
        <v>1.7784722222222906E-2</v>
      </c>
      <c r="T31" s="13">
        <f t="shared" si="15"/>
        <v>1.6229502589964908</v>
      </c>
      <c r="U31" s="13">
        <f t="shared" si="18"/>
        <v>15.04889549030608</v>
      </c>
      <c r="V31" s="11"/>
      <c r="W31" s="27">
        <f t="shared" si="13"/>
        <v>7.3942688275126641E-3</v>
      </c>
      <c r="X31" s="12">
        <f t="shared" si="16"/>
        <v>7.3942688275126641E-3</v>
      </c>
      <c r="Y31" s="39">
        <f t="shared" si="14"/>
        <v>1.2567421093714091E-2</v>
      </c>
    </row>
    <row r="32" spans="1:25" x14ac:dyDescent="0.3">
      <c r="A32" s="20">
        <v>37104</v>
      </c>
      <c r="B32" s="84">
        <v>14.427</v>
      </c>
      <c r="C32" s="37"/>
      <c r="D32" s="13">
        <f t="shared" si="9"/>
        <v>15.161</v>
      </c>
      <c r="E32" s="11"/>
      <c r="F32" s="12">
        <f t="shared" si="10"/>
        <v>-5.0876828169404587E-2</v>
      </c>
      <c r="G32" s="12">
        <f t="shared" si="3"/>
        <v>5.0876828169404587E-2</v>
      </c>
      <c r="H32" s="39">
        <f t="shared" si="4"/>
        <v>0.53875600000000001</v>
      </c>
      <c r="I32" s="37"/>
      <c r="J32" s="13">
        <f t="shared" si="6"/>
        <v>14.908910575998075</v>
      </c>
      <c r="K32" s="13">
        <f t="shared" si="7"/>
        <v>-0.58376099642824641</v>
      </c>
      <c r="L32" s="13">
        <f t="shared" si="12"/>
        <v>16.541937127870842</v>
      </c>
      <c r="M32" s="11"/>
      <c r="N32" s="27">
        <f t="shared" si="8"/>
        <v>-0.14659576681713746</v>
      </c>
      <c r="O32" s="12">
        <f t="shared" si="1"/>
        <v>0.14659576681713746</v>
      </c>
      <c r="P32" s="38">
        <f t="shared" si="2"/>
        <v>4.4729590548465668</v>
      </c>
      <c r="Q32" s="37"/>
      <c r="R32" s="13">
        <f t="shared" si="20"/>
        <v>9.3434444444444349</v>
      </c>
      <c r="S32" s="13">
        <f t="shared" si="17"/>
        <v>1.7784722222222906E-2</v>
      </c>
      <c r="T32" s="13">
        <f>$V$8*B32/R32+(1-$V$8)*T20</f>
        <v>1.5519089802498753</v>
      </c>
      <c r="U32" s="13">
        <f t="shared" si="18"/>
        <v>14.74350751414374</v>
      </c>
      <c r="V32" s="11"/>
      <c r="W32" s="27">
        <f t="shared" si="13"/>
        <v>-2.1938553694027904E-2</v>
      </c>
      <c r="X32" s="12">
        <f t="shared" si="16"/>
        <v>2.1938553694027904E-2</v>
      </c>
      <c r="Y32" s="39">
        <f t="shared" si="14"/>
        <v>0.10017700650945013</v>
      </c>
    </row>
    <row r="33" spans="1:25" x14ac:dyDescent="0.3">
      <c r="A33" s="20">
        <v>37135</v>
      </c>
      <c r="B33" s="84">
        <v>12.736000000000001</v>
      </c>
      <c r="C33" s="37"/>
      <c r="D33" s="13">
        <f t="shared" si="9"/>
        <v>14.427</v>
      </c>
      <c r="E33" s="11"/>
      <c r="F33" s="12">
        <f t="shared" si="10"/>
        <v>-0.13277324120603007</v>
      </c>
      <c r="G33" s="12">
        <f t="shared" si="3"/>
        <v>0.13277324120603007</v>
      </c>
      <c r="H33" s="39">
        <f t="shared" si="4"/>
        <v>2.8594809999999966</v>
      </c>
      <c r="I33" s="37"/>
      <c r="J33" s="13">
        <f t="shared" si="6"/>
        <v>13.09810437612799</v>
      </c>
      <c r="K33" s="13">
        <f t="shared" si="7"/>
        <v>-1.8108061998700844</v>
      </c>
      <c r="L33" s="13">
        <f t="shared" si="12"/>
        <v>14.325149579569828</v>
      </c>
      <c r="M33" s="11"/>
      <c r="N33" s="27">
        <f t="shared" si="8"/>
        <v>-0.12477619186320882</v>
      </c>
      <c r="O33" s="12">
        <f t="shared" si="1"/>
        <v>0.12477619186320882</v>
      </c>
      <c r="P33" s="38">
        <f t="shared" si="2"/>
        <v>2.5253963862469599</v>
      </c>
      <c r="Q33" s="37"/>
      <c r="R33" s="13">
        <f t="shared" si="20"/>
        <v>9.3612291666666572</v>
      </c>
      <c r="S33" s="13">
        <f t="shared" si="17"/>
        <v>1.7784722222222906E-2</v>
      </c>
      <c r="T33" s="13">
        <f t="shared" si="15"/>
        <v>1.3612278922454699</v>
      </c>
      <c r="U33" s="13">
        <f t="shared" si="18"/>
        <v>12.76526625473219</v>
      </c>
      <c r="V33" s="11"/>
      <c r="W33" s="27">
        <f t="shared" si="13"/>
        <v>-2.2979157296002597E-3</v>
      </c>
      <c r="X33" s="12">
        <f t="shared" si="16"/>
        <v>2.2979157296002597E-3</v>
      </c>
      <c r="Y33" s="39">
        <f t="shared" si="14"/>
        <v>8.5651366604936989E-4</v>
      </c>
    </row>
    <row r="34" spans="1:25" x14ac:dyDescent="0.3">
      <c r="A34" s="20">
        <v>37165</v>
      </c>
      <c r="B34" s="84">
        <v>9.9350000000000005</v>
      </c>
      <c r="C34" s="37"/>
      <c r="D34" s="13">
        <f t="shared" si="9"/>
        <v>12.736000000000001</v>
      </c>
      <c r="E34" s="11"/>
      <c r="F34" s="12">
        <f t="shared" si="10"/>
        <v>-0.28193256165072972</v>
      </c>
      <c r="G34" s="12">
        <f t="shared" si="3"/>
        <v>0.28193256165072972</v>
      </c>
      <c r="H34" s="39">
        <f t="shared" si="4"/>
        <v>7.8456010000000012</v>
      </c>
      <c r="I34" s="37"/>
      <c r="J34" s="13">
        <f t="shared" si="6"/>
        <v>10.243135303150908</v>
      </c>
      <c r="K34" s="13">
        <f t="shared" si="7"/>
        <v>-2.8549690729770827</v>
      </c>
      <c r="L34" s="13">
        <f t="shared" si="12"/>
        <v>11.287298176257906</v>
      </c>
      <c r="M34" s="11"/>
      <c r="N34" s="27">
        <f t="shared" si="8"/>
        <v>-0.13611456228061453</v>
      </c>
      <c r="O34" s="12">
        <f t="shared" si="1"/>
        <v>0.13611456228061453</v>
      </c>
      <c r="P34" s="38">
        <f t="shared" si="2"/>
        <v>1.8287103575104569</v>
      </c>
      <c r="Q34" s="37"/>
      <c r="R34" s="13">
        <f t="shared" si="20"/>
        <v>9.3790138888888794</v>
      </c>
      <c r="S34" s="13">
        <f t="shared" si="17"/>
        <v>1.7784722222222906E-2</v>
      </c>
      <c r="T34" s="13">
        <f t="shared" si="15"/>
        <v>1.0527314988782255</v>
      </c>
      <c r="U34" s="13">
        <f t="shared" si="18"/>
        <v>9.6693526998387913</v>
      </c>
      <c r="V34" s="11"/>
      <c r="W34" s="27">
        <f t="shared" si="13"/>
        <v>2.6738530464137815E-2</v>
      </c>
      <c r="X34" s="12">
        <f t="shared" si="16"/>
        <v>2.6738530464137815E-2</v>
      </c>
      <c r="Y34" s="39">
        <f t="shared" si="14"/>
        <v>7.0568488082939571E-2</v>
      </c>
    </row>
    <row r="35" spans="1:25" x14ac:dyDescent="0.3">
      <c r="A35" s="20">
        <v>37196</v>
      </c>
      <c r="B35" s="84">
        <v>7.319</v>
      </c>
      <c r="C35" s="37"/>
      <c r="D35" s="13">
        <f t="shared" si="9"/>
        <v>9.9350000000000005</v>
      </c>
      <c r="E35" s="11"/>
      <c r="F35" s="12">
        <f t="shared" si="10"/>
        <v>-0.35742587785216567</v>
      </c>
      <c r="G35" s="12">
        <f t="shared" si="3"/>
        <v>0.35742587785216567</v>
      </c>
      <c r="H35" s="39">
        <f t="shared" si="4"/>
        <v>6.8434560000000024</v>
      </c>
      <c r="I35" s="37"/>
      <c r="J35" s="13">
        <f t="shared" si="6"/>
        <v>7.334760249977851</v>
      </c>
      <c r="K35" s="13">
        <f t="shared" si="7"/>
        <v>-2.9083750531730566</v>
      </c>
      <c r="L35" s="13">
        <f t="shared" si="12"/>
        <v>7.3881662301738249</v>
      </c>
      <c r="M35" s="11"/>
      <c r="N35" s="27">
        <f t="shared" si="8"/>
        <v>-9.4502295633044058E-3</v>
      </c>
      <c r="O35" s="12">
        <f t="shared" si="1"/>
        <v>9.4502295633044058E-3</v>
      </c>
      <c r="P35" s="38">
        <f t="shared" si="2"/>
        <v>4.7839673964585328E-3</v>
      </c>
      <c r="Q35" s="37"/>
      <c r="R35" s="13">
        <f t="shared" si="20"/>
        <v>9.3967986111111017</v>
      </c>
      <c r="S35" s="13">
        <f t="shared" si="17"/>
        <v>1.7784722222222906E-2</v>
      </c>
      <c r="T35" s="13">
        <f t="shared" si="15"/>
        <v>0.7574082458769702</v>
      </c>
      <c r="U35" s="13">
        <f t="shared" si="18"/>
        <v>6.446203506801675</v>
      </c>
      <c r="V35" s="11"/>
      <c r="W35" s="27">
        <f t="shared" si="13"/>
        <v>0.11925078469713417</v>
      </c>
      <c r="X35" s="12">
        <f t="shared" si="16"/>
        <v>0.11925078469713417</v>
      </c>
      <c r="Y35" s="39">
        <f t="shared" si="14"/>
        <v>0.76177371853929376</v>
      </c>
    </row>
    <row r="36" spans="1:25" x14ac:dyDescent="0.3">
      <c r="A36" s="20">
        <v>37226</v>
      </c>
      <c r="B36" s="84">
        <v>4.5069999999999997</v>
      </c>
      <c r="C36" s="37"/>
      <c r="D36" s="13">
        <f t="shared" si="9"/>
        <v>7.319</v>
      </c>
      <c r="E36" s="11"/>
      <c r="F36" s="12">
        <f t="shared" si="10"/>
        <v>-0.62391834923452416</v>
      </c>
      <c r="G36" s="12">
        <f t="shared" si="3"/>
        <v>0.62391834923452416</v>
      </c>
      <c r="H36" s="39">
        <f t="shared" si="4"/>
        <v>7.9073440000000019</v>
      </c>
      <c r="I36" s="37"/>
      <c r="J36" s="13">
        <f t="shared" si="6"/>
        <v>4.4886310727492482</v>
      </c>
      <c r="K36" s="13">
        <f t="shared" si="7"/>
        <v>-2.8461291772286028</v>
      </c>
      <c r="L36" s="13">
        <f t="shared" si="12"/>
        <v>4.4263851968047945</v>
      </c>
      <c r="M36" s="11"/>
      <c r="N36" s="27">
        <f t="shared" si="8"/>
        <v>1.7886577145596893E-2</v>
      </c>
      <c r="O36" s="12">
        <f t="shared" si="1"/>
        <v>1.7886577145596893E-2</v>
      </c>
      <c r="P36" s="38">
        <f t="shared" si="2"/>
        <v>6.4987464942016663E-3</v>
      </c>
      <c r="Q36" s="37"/>
      <c r="R36" s="13">
        <f t="shared" si="20"/>
        <v>9.414583333333324</v>
      </c>
      <c r="S36" s="13">
        <f t="shared" si="17"/>
        <v>1.7784722222222906E-2</v>
      </c>
      <c r="T36" s="13">
        <f t="shared" si="15"/>
        <v>0.46511085666113483</v>
      </c>
      <c r="U36" s="13">
        <f t="shared" si="18"/>
        <v>3.9526004401615737</v>
      </c>
      <c r="V36" s="11"/>
      <c r="W36" s="27">
        <f t="shared" si="13"/>
        <v>0.12300855554435899</v>
      </c>
      <c r="X36" s="12">
        <f t="shared" si="16"/>
        <v>0.12300855554435899</v>
      </c>
      <c r="Y36" s="39">
        <f t="shared" si="14"/>
        <v>0.30735887194904044</v>
      </c>
    </row>
    <row r="37" spans="1:25" x14ac:dyDescent="0.3">
      <c r="A37" s="20">
        <v>37257</v>
      </c>
      <c r="B37" s="84">
        <v>4.0259999999999998</v>
      </c>
      <c r="C37" s="37"/>
      <c r="D37" s="13">
        <f t="shared" si="9"/>
        <v>4.5069999999999997</v>
      </c>
      <c r="E37" s="11"/>
      <c r="F37" s="12">
        <f t="shared" si="10"/>
        <v>-0.11947342275211124</v>
      </c>
      <c r="G37" s="12">
        <f t="shared" si="3"/>
        <v>0.11947342275211124</v>
      </c>
      <c r="H37" s="39">
        <f t="shared" si="4"/>
        <v>0.23136099999999987</v>
      </c>
      <c r="I37" s="37"/>
      <c r="J37" s="13">
        <f t="shared" si="6"/>
        <v>3.4828949926297232</v>
      </c>
      <c r="K37" s="13">
        <f t="shared" si="7"/>
        <v>-1.005736080119525</v>
      </c>
      <c r="L37" s="13">
        <f t="shared" si="12"/>
        <v>1.6425018955206454</v>
      </c>
      <c r="M37" s="11"/>
      <c r="N37" s="27">
        <f t="shared" si="8"/>
        <v>0.59202635481355059</v>
      </c>
      <c r="O37" s="12">
        <f t="shared" si="1"/>
        <v>0.59202635481355059</v>
      </c>
      <c r="P37" s="38">
        <f t="shared" si="2"/>
        <v>5.6810632140566755</v>
      </c>
      <c r="Q37" s="37"/>
      <c r="R37" s="13">
        <f t="shared" si="20"/>
        <v>9.4323680555555462</v>
      </c>
      <c r="S37" s="13">
        <f t="shared" si="17"/>
        <v>1.7784722222222906E-2</v>
      </c>
      <c r="T37" s="13">
        <f t="shared" si="15"/>
        <v>0.4096035246955626</v>
      </c>
      <c r="U37" s="13">
        <f t="shared" si="18"/>
        <v>3.3232687849314284</v>
      </c>
      <c r="V37" s="11"/>
      <c r="W37" s="27">
        <f t="shared" si="13"/>
        <v>0.17454824020580512</v>
      </c>
      <c r="X37" s="12">
        <f t="shared" si="16"/>
        <v>0.17454824020580512</v>
      </c>
      <c r="Y37" s="39">
        <f t="shared" si="14"/>
        <v>0.49383116063175075</v>
      </c>
    </row>
    <row r="38" spans="1:25" x14ac:dyDescent="0.3">
      <c r="A38" s="20">
        <v>37288</v>
      </c>
      <c r="B38" s="84">
        <v>4.7039999999999997</v>
      </c>
      <c r="C38" s="37"/>
      <c r="D38" s="13">
        <f t="shared" si="9"/>
        <v>4.0259999999999998</v>
      </c>
      <c r="E38" s="11"/>
      <c r="F38" s="12">
        <f t="shared" si="10"/>
        <v>0.1441326530612245</v>
      </c>
      <c r="G38" s="12">
        <f t="shared" si="3"/>
        <v>0.1441326530612245</v>
      </c>
      <c r="H38" s="39">
        <f t="shared" si="4"/>
        <v>0.45968399999999993</v>
      </c>
      <c r="I38" s="37"/>
      <c r="J38" s="13">
        <f t="shared" si="6"/>
        <v>4.1965909347438881</v>
      </c>
      <c r="K38" s="13">
        <f t="shared" si="7"/>
        <v>0.71369594211416487</v>
      </c>
      <c r="L38" s="13">
        <f t="shared" si="12"/>
        <v>2.4771589125101983</v>
      </c>
      <c r="M38" s="11"/>
      <c r="N38" s="27">
        <f t="shared" si="8"/>
        <v>0.47339308832691362</v>
      </c>
      <c r="O38" s="12">
        <f t="shared" si="1"/>
        <v>0.47339308832691362</v>
      </c>
      <c r="P38" s="38">
        <f t="shared" si="2"/>
        <v>4.958821228932762</v>
      </c>
      <c r="Q38" s="37"/>
      <c r="R38" s="13">
        <f t="shared" si="20"/>
        <v>9.4501527777777685</v>
      </c>
      <c r="S38" s="13">
        <f t="shared" si="17"/>
        <v>1.7784722222222906E-2</v>
      </c>
      <c r="T38" s="13">
        <f t="shared" si="15"/>
        <v>0.47857783970729995</v>
      </c>
      <c r="U38" s="13">
        <f t="shared" si="18"/>
        <v>3.919530853552053</v>
      </c>
      <c r="V38" s="11"/>
      <c r="W38" s="27">
        <f t="shared" si="13"/>
        <v>0.16676640018026079</v>
      </c>
      <c r="X38" s="12">
        <f t="shared" si="16"/>
        <v>0.16676640018026079</v>
      </c>
      <c r="Y38" s="39">
        <f t="shared" si="14"/>
        <v>0.61539184172877015</v>
      </c>
    </row>
    <row r="39" spans="1:25" x14ac:dyDescent="0.3">
      <c r="A39" s="20">
        <v>37316</v>
      </c>
      <c r="B39" s="84">
        <v>6.7720000000000002</v>
      </c>
      <c r="C39" s="37"/>
      <c r="D39" s="13">
        <f t="shared" si="9"/>
        <v>4.7039999999999997</v>
      </c>
      <c r="E39" s="11"/>
      <c r="F39" s="12">
        <f t="shared" si="10"/>
        <v>0.30537507383343182</v>
      </c>
      <c r="G39" s="12">
        <f t="shared" si="3"/>
        <v>0.30537507383343182</v>
      </c>
      <c r="H39" s="39">
        <f t="shared" si="4"/>
        <v>4.2766240000000018</v>
      </c>
      <c r="I39" s="37"/>
      <c r="J39" s="13">
        <f t="shared" si="6"/>
        <v>6.3477891656950947</v>
      </c>
      <c r="K39" s="13">
        <f t="shared" si="7"/>
        <v>2.1511982309512065</v>
      </c>
      <c r="L39" s="13">
        <f t="shared" si="12"/>
        <v>4.910286876858053</v>
      </c>
      <c r="M39" s="11"/>
      <c r="N39" s="27">
        <f t="shared" si="8"/>
        <v>0.27491333773507787</v>
      </c>
      <c r="O39" s="12">
        <f t="shared" si="1"/>
        <v>0.27491333773507787</v>
      </c>
      <c r="P39" s="38">
        <f t="shared" si="2"/>
        <v>3.4659757528789434</v>
      </c>
      <c r="Q39" s="37"/>
      <c r="R39" s="13">
        <f t="shared" si="20"/>
        <v>9.4679374999999908</v>
      </c>
      <c r="S39" s="13">
        <f t="shared" si="17"/>
        <v>1.7784722222222906E-2</v>
      </c>
      <c r="T39" s="13">
        <f t="shared" si="15"/>
        <v>0.70525151408941855</v>
      </c>
      <c r="U39" s="13">
        <f t="shared" si="18"/>
        <v>6.3622928507683341</v>
      </c>
      <c r="V39" s="11"/>
      <c r="W39" s="27">
        <f t="shared" si="13"/>
        <v>6.0500169703435643E-2</v>
      </c>
      <c r="X39" s="12">
        <f t="shared" si="16"/>
        <v>6.0500169703435643E-2</v>
      </c>
      <c r="Y39" s="39">
        <f t="shared" si="14"/>
        <v>0.16785994813153879</v>
      </c>
    </row>
    <row r="40" spans="1:25" x14ac:dyDescent="0.3">
      <c r="A40" s="20">
        <v>37347</v>
      </c>
      <c r="B40" s="84">
        <v>9.2289999999999992</v>
      </c>
      <c r="C40" s="37"/>
      <c r="D40" s="13">
        <f t="shared" si="9"/>
        <v>6.7720000000000002</v>
      </c>
      <c r="E40" s="11"/>
      <c r="F40" s="12">
        <f t="shared" si="10"/>
        <v>0.26622602665510881</v>
      </c>
      <c r="G40" s="12">
        <f t="shared" si="3"/>
        <v>0.26622602665510881</v>
      </c>
      <c r="H40" s="39">
        <f t="shared" si="4"/>
        <v>6.0368489999999948</v>
      </c>
      <c r="I40" s="37"/>
      <c r="J40" s="13">
        <f t="shared" si="6"/>
        <v>9.0626589823253028</v>
      </c>
      <c r="K40" s="13">
        <f t="shared" si="7"/>
        <v>2.7148698166302081</v>
      </c>
      <c r="L40" s="13">
        <f t="shared" si="12"/>
        <v>8.4989873966463012</v>
      </c>
      <c r="M40" s="11"/>
      <c r="N40" s="27">
        <f t="shared" si="8"/>
        <v>7.909985950305537E-2</v>
      </c>
      <c r="O40" s="12">
        <f t="shared" si="1"/>
        <v>7.909985950305537E-2</v>
      </c>
      <c r="P40" s="38">
        <f t="shared" si="2"/>
        <v>0.53291840105524357</v>
      </c>
      <c r="Q40" s="37"/>
      <c r="R40" s="13">
        <f t="shared" si="20"/>
        <v>9.4857222222222131</v>
      </c>
      <c r="S40" s="13">
        <f t="shared" si="17"/>
        <v>1.7784722222222906E-2</v>
      </c>
      <c r="T40" s="13">
        <f t="shared" si="15"/>
        <v>0.98070768318260915</v>
      </c>
      <c r="U40" s="13">
        <f t="shared" si="18"/>
        <v>9.547866220865691</v>
      </c>
      <c r="V40" s="11"/>
      <c r="W40" s="27">
        <f t="shared" si="13"/>
        <v>-3.4550462765813396E-2</v>
      </c>
      <c r="X40" s="12">
        <f t="shared" si="16"/>
        <v>3.4550462765813396E-2</v>
      </c>
      <c r="Y40" s="39">
        <f t="shared" si="14"/>
        <v>0.10167566680916816</v>
      </c>
    </row>
    <row r="41" spans="1:25" x14ac:dyDescent="0.3">
      <c r="A41" s="20">
        <v>37377</v>
      </c>
      <c r="B41" s="84">
        <v>12.247999999999999</v>
      </c>
      <c r="C41" s="37"/>
      <c r="D41" s="13">
        <f t="shared" si="9"/>
        <v>9.2289999999999992</v>
      </c>
      <c r="E41" s="11"/>
      <c r="F41" s="12">
        <f t="shared" si="10"/>
        <v>0.24648922273024171</v>
      </c>
      <c r="G41" s="12">
        <f t="shared" si="3"/>
        <v>0.24648922273024171</v>
      </c>
      <c r="H41" s="39">
        <f t="shared" si="4"/>
        <v>9.1143610000000006</v>
      </c>
      <c r="I41" s="37"/>
      <c r="J41" s="13">
        <f t="shared" si="6"/>
        <v>12.140798209224259</v>
      </c>
      <c r="K41" s="13">
        <f t="shared" si="7"/>
        <v>3.0781392268989567</v>
      </c>
      <c r="L41" s="13">
        <f t="shared" si="12"/>
        <v>11.777528798955512</v>
      </c>
      <c r="M41" s="11"/>
      <c r="N41" s="27">
        <f t="shared" si="8"/>
        <v>3.8412083690764827E-2</v>
      </c>
      <c r="O41" s="12">
        <f t="shared" si="1"/>
        <v>3.8412083690764827E-2</v>
      </c>
      <c r="P41" s="38">
        <f t="shared" si="2"/>
        <v>0.22134315101224267</v>
      </c>
      <c r="Q41" s="37"/>
      <c r="R41" s="13">
        <f t="shared" si="20"/>
        <v>9.5035069444444353</v>
      </c>
      <c r="S41" s="13">
        <f t="shared" si="17"/>
        <v>1.7784722222222906E-2</v>
      </c>
      <c r="T41" s="13">
        <f t="shared" si="15"/>
        <v>1.2945808045042255</v>
      </c>
      <c r="U41" s="13">
        <f t="shared" si="18"/>
        <v>12.486142589689965</v>
      </c>
      <c r="V41" s="11"/>
      <c r="W41" s="27">
        <f t="shared" si="13"/>
        <v>-1.9443385833602715E-2</v>
      </c>
      <c r="X41" s="12">
        <f t="shared" si="16"/>
        <v>1.9443385833602715E-2</v>
      </c>
      <c r="Y41" s="39">
        <f t="shared" si="14"/>
        <v>5.6711893024243523E-2</v>
      </c>
    </row>
    <row r="42" spans="1:25" x14ac:dyDescent="0.3">
      <c r="A42" s="20">
        <v>37408</v>
      </c>
      <c r="B42" s="84">
        <v>14.084</v>
      </c>
      <c r="C42" s="37"/>
      <c r="D42" s="13">
        <f t="shared" si="9"/>
        <v>12.247999999999999</v>
      </c>
      <c r="E42" s="11"/>
      <c r="F42" s="12">
        <f t="shared" si="10"/>
        <v>0.13036069298494748</v>
      </c>
      <c r="G42" s="12">
        <f t="shared" si="3"/>
        <v>0.13036069298494748</v>
      </c>
      <c r="H42" s="39">
        <f t="shared" si="4"/>
        <v>3.370896000000001</v>
      </c>
      <c r="I42" s="37"/>
      <c r="J42" s="13">
        <f t="shared" si="6"/>
        <v>14.342607381919922</v>
      </c>
      <c r="K42" s="13">
        <f t="shared" si="7"/>
        <v>2.201809172695663</v>
      </c>
      <c r="L42" s="13">
        <f t="shared" si="12"/>
        <v>15.218937436123216</v>
      </c>
      <c r="M42" s="11"/>
      <c r="N42" s="27">
        <f t="shared" si="8"/>
        <v>-8.0583458969271271E-2</v>
      </c>
      <c r="O42" s="12">
        <f t="shared" si="1"/>
        <v>8.0583458969271271E-2</v>
      </c>
      <c r="P42" s="38">
        <f t="shared" si="2"/>
        <v>1.2880829839139403</v>
      </c>
      <c r="Q42" s="37"/>
      <c r="R42" s="13">
        <f t="shared" si="20"/>
        <v>9.5212916666666576</v>
      </c>
      <c r="S42" s="13">
        <f t="shared" si="17"/>
        <v>1.7784722222222906E-2</v>
      </c>
      <c r="T42" s="13">
        <f t="shared" si="15"/>
        <v>1.4883474326965551</v>
      </c>
      <c r="U42" s="13">
        <f t="shared" si="18"/>
        <v>14.460260517206574</v>
      </c>
      <c r="V42" s="11"/>
      <c r="W42" s="27">
        <f t="shared" si="13"/>
        <v>-2.671545847817202E-2</v>
      </c>
      <c r="X42" s="12">
        <f t="shared" si="16"/>
        <v>2.671545847817202E-2</v>
      </c>
      <c r="Y42" s="39">
        <f t="shared" si="14"/>
        <v>0.1415719768085591</v>
      </c>
    </row>
    <row r="43" spans="1:25" x14ac:dyDescent="0.3">
      <c r="A43" s="20">
        <v>37438</v>
      </c>
      <c r="B43" s="84">
        <v>15.353999999999999</v>
      </c>
      <c r="C43" s="37"/>
      <c r="D43" s="13">
        <f t="shared" si="9"/>
        <v>14.084</v>
      </c>
      <c r="E43" s="11"/>
      <c r="F43" s="12">
        <f t="shared" si="10"/>
        <v>8.2714602058095582E-2</v>
      </c>
      <c r="G43" s="12">
        <f t="shared" si="3"/>
        <v>8.2714602058095582E-2</v>
      </c>
      <c r="H43" s="39">
        <f t="shared" si="4"/>
        <v>1.6128999999999989</v>
      </c>
      <c r="I43" s="37"/>
      <c r="J43" s="13">
        <f t="shared" si="6"/>
        <v>15.625248880145186</v>
      </c>
      <c r="K43" s="13">
        <f t="shared" si="7"/>
        <v>1.2826414982252636</v>
      </c>
      <c r="L43" s="13">
        <f t="shared" si="12"/>
        <v>16.544416554615587</v>
      </c>
      <c r="M43" s="11"/>
      <c r="N43" s="27">
        <f t="shared" si="8"/>
        <v>-7.7531363463305206E-2</v>
      </c>
      <c r="O43" s="12">
        <f t="shared" si="1"/>
        <v>7.7531363463305206E-2</v>
      </c>
      <c r="P43" s="38">
        <f t="shared" si="2"/>
        <v>1.4170915735028473</v>
      </c>
      <c r="Q43" s="37"/>
      <c r="R43" s="13">
        <f t="shared" si="20"/>
        <v>9.5390763888888799</v>
      </c>
      <c r="S43" s="13">
        <f t="shared" si="17"/>
        <v>1.7784722222222906E-2</v>
      </c>
      <c r="T43" s="13">
        <f t="shared" si="15"/>
        <v>1.6126786829801587</v>
      </c>
      <c r="U43" s="13">
        <f t="shared" si="18"/>
        <v>15.481446495934518</v>
      </c>
      <c r="V43" s="11"/>
      <c r="W43" s="27">
        <f t="shared" si="13"/>
        <v>-8.3005403109625616E-3</v>
      </c>
      <c r="X43" s="12">
        <f t="shared" si="16"/>
        <v>8.3005403109625616E-3</v>
      </c>
      <c r="Y43" s="39">
        <f t="shared" si="14"/>
        <v>1.6242609325987412E-2</v>
      </c>
    </row>
    <row r="44" spans="1:25" x14ac:dyDescent="0.3">
      <c r="A44" s="20">
        <v>37469</v>
      </c>
      <c r="B44" s="84">
        <v>14.56</v>
      </c>
      <c r="C44" s="37"/>
      <c r="D44" s="13">
        <f t="shared" si="9"/>
        <v>15.353999999999999</v>
      </c>
      <c r="E44" s="11"/>
      <c r="F44" s="12">
        <f t="shared" si="10"/>
        <v>-5.4532967032966943E-2</v>
      </c>
      <c r="G44" s="12">
        <f t="shared" si="3"/>
        <v>5.4532967032966943E-2</v>
      </c>
      <c r="H44" s="39">
        <f t="shared" si="4"/>
        <v>0.630435999999998</v>
      </c>
      <c r="I44" s="37"/>
      <c r="J44" s="13">
        <f t="shared" si="6"/>
        <v>15.094991414028428</v>
      </c>
      <c r="K44" s="13">
        <f t="shared" si="7"/>
        <v>-0.53025746611675828</v>
      </c>
      <c r="L44" s="13">
        <f t="shared" si="12"/>
        <v>16.90789037837045</v>
      </c>
      <c r="M44" s="11"/>
      <c r="N44" s="27">
        <f t="shared" si="8"/>
        <v>-0.16125620730566273</v>
      </c>
      <c r="O44" s="12">
        <f t="shared" si="1"/>
        <v>0.16125620730566273</v>
      </c>
      <c r="P44" s="38">
        <f t="shared" si="2"/>
        <v>5.5125892288445311</v>
      </c>
      <c r="Q44" s="37"/>
      <c r="R44" s="13">
        <f t="shared" si="20"/>
        <v>9.5568611111111021</v>
      </c>
      <c r="S44" s="13">
        <f t="shared" si="17"/>
        <v>1.7784722222222906E-2</v>
      </c>
      <c r="T44" s="13">
        <f t="shared" si="15"/>
        <v>1.5300778708893217</v>
      </c>
      <c r="U44" s="13">
        <f t="shared" si="18"/>
        <v>14.831378581334121</v>
      </c>
      <c r="V44" s="11"/>
      <c r="W44" s="27">
        <f t="shared" si="13"/>
        <v>-1.8638638827892906E-2</v>
      </c>
      <c r="X44" s="12">
        <f t="shared" si="16"/>
        <v>1.8638638827892906E-2</v>
      </c>
      <c r="Y44" s="39">
        <f t="shared" si="14"/>
        <v>7.3646334406919992E-2</v>
      </c>
    </row>
    <row r="45" spans="1:25" x14ac:dyDescent="0.3">
      <c r="A45" s="20">
        <v>37500</v>
      </c>
      <c r="B45" s="84">
        <v>12.95</v>
      </c>
      <c r="C45" s="37"/>
      <c r="D45" s="13">
        <f t="shared" si="9"/>
        <v>14.56</v>
      </c>
      <c r="E45" s="11"/>
      <c r="F45" s="12">
        <f t="shared" si="10"/>
        <v>-0.12432432432432443</v>
      </c>
      <c r="G45" s="12">
        <f t="shared" si="3"/>
        <v>0.12432432432432443</v>
      </c>
      <c r="H45" s="39">
        <f t="shared" si="4"/>
        <v>2.5921000000000038</v>
      </c>
      <c r="I45" s="37"/>
      <c r="J45" s="13">
        <f t="shared" si="6"/>
        <v>13.317934042420044</v>
      </c>
      <c r="K45" s="13">
        <f t="shared" si="7"/>
        <v>-1.7770573716083842</v>
      </c>
      <c r="L45" s="13">
        <f t="shared" si="12"/>
        <v>14.56473394791167</v>
      </c>
      <c r="M45" s="11"/>
      <c r="N45" s="27">
        <f t="shared" si="8"/>
        <v>-0.12468988014761934</v>
      </c>
      <c r="O45" s="12">
        <f t="shared" si="1"/>
        <v>0.12468988014761934</v>
      </c>
      <c r="P45" s="38">
        <f t="shared" si="2"/>
        <v>2.6073657225384084</v>
      </c>
      <c r="Q45" s="37"/>
      <c r="R45" s="13">
        <f t="shared" si="20"/>
        <v>9.5746458333333244</v>
      </c>
      <c r="S45" s="13">
        <f t="shared" si="17"/>
        <v>1.7784722222222906E-2</v>
      </c>
      <c r="T45" s="13">
        <f t="shared" si="15"/>
        <v>1.3545412627263267</v>
      </c>
      <c r="U45" s="13">
        <f t="shared" si="18"/>
        <v>13.033274966705193</v>
      </c>
      <c r="V45" s="11"/>
      <c r="W45" s="27">
        <f t="shared" si="13"/>
        <v>-6.4304993594744035E-3</v>
      </c>
      <c r="X45" s="12">
        <f t="shared" si="16"/>
        <v>6.4304993594744035E-3</v>
      </c>
      <c r="Y45" s="39">
        <f t="shared" si="14"/>
        <v>6.9347200797510895E-3</v>
      </c>
    </row>
    <row r="46" spans="1:25" x14ac:dyDescent="0.3">
      <c r="A46" s="20">
        <v>37530</v>
      </c>
      <c r="B46" s="84">
        <v>9.9879999999999995</v>
      </c>
      <c r="C46" s="37"/>
      <c r="D46" s="13">
        <f t="shared" si="9"/>
        <v>12.95</v>
      </c>
      <c r="E46" s="11"/>
      <c r="F46" s="12">
        <f t="shared" si="10"/>
        <v>-0.29655586704044851</v>
      </c>
      <c r="G46" s="12">
        <f t="shared" si="3"/>
        <v>0.29655586704044851</v>
      </c>
      <c r="H46" s="39">
        <f t="shared" si="4"/>
        <v>8.7734439999999978</v>
      </c>
      <c r="I46" s="37"/>
      <c r="J46" s="13">
        <f t="shared" si="6"/>
        <v>10.34183921395252</v>
      </c>
      <c r="K46" s="13">
        <f t="shared" si="7"/>
        <v>-2.9760948284675237</v>
      </c>
      <c r="L46" s="13">
        <f t="shared" si="12"/>
        <v>11.540876670811659</v>
      </c>
      <c r="M46" s="11"/>
      <c r="N46" s="27">
        <f t="shared" si="8"/>
        <v>-0.15547423616456346</v>
      </c>
      <c r="O46" s="12">
        <f t="shared" si="1"/>
        <v>0.15547423616456346</v>
      </c>
      <c r="P46" s="38">
        <f t="shared" si="2"/>
        <v>2.4114259547511043</v>
      </c>
      <c r="Q46" s="37"/>
      <c r="R46" s="13">
        <f t="shared" si="20"/>
        <v>9.5924305555555467</v>
      </c>
      <c r="S46" s="13">
        <f t="shared" si="17"/>
        <v>1.7784722222222906E-2</v>
      </c>
      <c r="T46" s="13">
        <f t="shared" si="15"/>
        <v>1.0438949964406796</v>
      </c>
      <c r="U46" s="13">
        <f t="shared" si="18"/>
        <v>10.09825379663528</v>
      </c>
      <c r="V46" s="11"/>
      <c r="W46" s="27">
        <f t="shared" si="13"/>
        <v>-1.1038626014745753E-2</v>
      </c>
      <c r="X46" s="12">
        <f t="shared" si="16"/>
        <v>1.1038626014745753E-2</v>
      </c>
      <c r="Y46" s="39">
        <f t="shared" si="14"/>
        <v>1.2155899672493805E-2</v>
      </c>
    </row>
    <row r="47" spans="1:25" x14ac:dyDescent="0.3">
      <c r="A47" s="20">
        <v>37561</v>
      </c>
      <c r="B47" s="84">
        <v>6.8920000000000003</v>
      </c>
      <c r="C47" s="37"/>
      <c r="D47" s="13">
        <f t="shared" si="9"/>
        <v>9.9879999999999995</v>
      </c>
      <c r="E47" s="11"/>
      <c r="F47" s="12">
        <f t="shared" si="10"/>
        <v>-0.44921648287869981</v>
      </c>
      <c r="G47" s="12">
        <f t="shared" si="3"/>
        <v>0.44921648287869981</v>
      </c>
      <c r="H47" s="39">
        <f t="shared" si="4"/>
        <v>9.5852159999999955</v>
      </c>
      <c r="I47" s="37"/>
      <c r="J47" s="13">
        <f t="shared" si="6"/>
        <v>6.999947620133165</v>
      </c>
      <c r="K47" s="13">
        <f t="shared" si="7"/>
        <v>-3.341891593819355</v>
      </c>
      <c r="L47" s="13">
        <f t="shared" si="12"/>
        <v>7.3657443854849962</v>
      </c>
      <c r="M47" s="11"/>
      <c r="N47" s="27">
        <f t="shared" si="8"/>
        <v>-6.8738303175420179E-2</v>
      </c>
      <c r="O47" s="12">
        <f t="shared" si="1"/>
        <v>6.8738303175420179E-2</v>
      </c>
      <c r="P47" s="38">
        <f t="shared" si="2"/>
        <v>0.22443374277855635</v>
      </c>
      <c r="Q47" s="37"/>
      <c r="R47" s="13">
        <f t="shared" si="20"/>
        <v>9.610215277777769</v>
      </c>
      <c r="S47" s="13">
        <f t="shared" si="17"/>
        <v>1.7784722222222906E-2</v>
      </c>
      <c r="T47" s="13">
        <f t="shared" si="15"/>
        <v>0.72646028316979872</v>
      </c>
      <c r="U47" s="13">
        <f t="shared" si="18"/>
        <v>7.2788562960417202</v>
      </c>
      <c r="V47" s="11"/>
      <c r="W47" s="27">
        <f t="shared" si="13"/>
        <v>-5.6131209524335444E-2</v>
      </c>
      <c r="X47" s="12">
        <f t="shared" si="16"/>
        <v>5.6131209524335444E-2</v>
      </c>
      <c r="Y47" s="39">
        <f t="shared" si="14"/>
        <v>0.14965779378711883</v>
      </c>
    </row>
    <row r="48" spans="1:25" x14ac:dyDescent="0.3">
      <c r="A48" s="20">
        <v>37591</v>
      </c>
      <c r="B48" s="84">
        <v>4.0380000000000003</v>
      </c>
      <c r="C48" s="37"/>
      <c r="D48" s="13">
        <f t="shared" si="9"/>
        <v>6.8920000000000003</v>
      </c>
      <c r="E48" s="11"/>
      <c r="F48" s="12">
        <f t="shared" si="10"/>
        <v>-0.70678553739474981</v>
      </c>
      <c r="G48" s="12">
        <f t="shared" si="3"/>
        <v>0.70678553739474981</v>
      </c>
      <c r="H48" s="39">
        <f t="shared" si="4"/>
        <v>8.1453160000000011</v>
      </c>
      <c r="I48" s="37"/>
      <c r="J48" s="13">
        <f t="shared" si="6"/>
        <v>3.9514257861412463</v>
      </c>
      <c r="K48" s="13">
        <f t="shared" si="7"/>
        <v>-3.0485218339919187</v>
      </c>
      <c r="L48" s="13">
        <f t="shared" si="12"/>
        <v>3.65805602631381</v>
      </c>
      <c r="M48" s="11"/>
      <c r="N48" s="27">
        <f t="shared" si="8"/>
        <v>9.4092118297719227E-2</v>
      </c>
      <c r="O48" s="12">
        <f t="shared" si="1"/>
        <v>9.4092118297719227E-2</v>
      </c>
      <c r="P48" s="38">
        <f t="shared" si="2"/>
        <v>0.14435742314045244</v>
      </c>
      <c r="Q48" s="37"/>
      <c r="R48" s="13">
        <f t="shared" si="20"/>
        <v>9.6279999999999912</v>
      </c>
      <c r="S48" s="13">
        <f t="shared" si="17"/>
        <v>1.7784722222222906E-2</v>
      </c>
      <c r="T48" s="13">
        <f t="shared" si="15"/>
        <v>0.42996951861205307</v>
      </c>
      <c r="U48" s="13">
        <f t="shared" si="18"/>
        <v>4.4780873279334017</v>
      </c>
      <c r="V48" s="11"/>
      <c r="W48" s="27">
        <f t="shared" si="13"/>
        <v>-0.10898646060757836</v>
      </c>
      <c r="X48" s="12">
        <f t="shared" si="16"/>
        <v>0.10898646060757836</v>
      </c>
      <c r="Y48" s="39">
        <f t="shared" si="14"/>
        <v>0.19367685620756123</v>
      </c>
    </row>
    <row r="49" spans="1:25" x14ac:dyDescent="0.3">
      <c r="A49" s="20">
        <v>37622</v>
      </c>
      <c r="B49" s="84">
        <v>3.9809999999999999</v>
      </c>
      <c r="C49" s="37"/>
      <c r="D49" s="13">
        <f t="shared" si="9"/>
        <v>4.0380000000000003</v>
      </c>
      <c r="E49" s="11"/>
      <c r="F49" s="12">
        <f t="shared" si="10"/>
        <v>-1.4318010550113133E-2</v>
      </c>
      <c r="G49" s="12">
        <f t="shared" si="3"/>
        <v>1.4318010550113133E-2</v>
      </c>
      <c r="H49" s="39">
        <f t="shared" si="4"/>
        <v>3.249000000000044E-3</v>
      </c>
      <c r="I49" s="37"/>
      <c r="J49" s="13">
        <f t="shared" si="6"/>
        <v>3.2796235761578143</v>
      </c>
      <c r="K49" s="13">
        <f t="shared" si="7"/>
        <v>-0.67180220998343199</v>
      </c>
      <c r="L49" s="13">
        <f t="shared" si="12"/>
        <v>0.90290395214932762</v>
      </c>
      <c r="M49" s="11"/>
      <c r="N49" s="27">
        <f t="shared" si="8"/>
        <v>0.77319669626995036</v>
      </c>
      <c r="O49" s="12">
        <f t="shared" si="1"/>
        <v>0.77319669626995036</v>
      </c>
      <c r="P49" s="38">
        <f t="shared" si="2"/>
        <v>9.474675279793928</v>
      </c>
      <c r="Q49" s="37"/>
      <c r="R49" s="13">
        <f t="shared" si="20"/>
        <v>9.6457847222222135</v>
      </c>
      <c r="S49" s="13">
        <f t="shared" si="17"/>
        <v>1.7784722222222906E-2</v>
      </c>
      <c r="T49" s="13">
        <f t="shared" si="15"/>
        <v>0.41199882350738565</v>
      </c>
      <c r="U49" s="13">
        <f t="shared" si="18"/>
        <v>3.9509474206768269</v>
      </c>
      <c r="V49" s="11"/>
      <c r="W49" s="27">
        <f t="shared" si="13"/>
        <v>7.5490025931105147E-3</v>
      </c>
      <c r="X49" s="12">
        <f t="shared" si="16"/>
        <v>7.5490025931105147E-3</v>
      </c>
      <c r="Y49" s="39">
        <f t="shared" si="14"/>
        <v>9.0315752397560273E-4</v>
      </c>
    </row>
    <row r="50" spans="1:25" x14ac:dyDescent="0.3">
      <c r="A50" s="20">
        <v>37653</v>
      </c>
      <c r="B50" s="84">
        <v>4.085</v>
      </c>
      <c r="C50" s="37"/>
      <c r="D50" s="13">
        <f t="shared" si="9"/>
        <v>3.9809999999999999</v>
      </c>
      <c r="E50" s="11"/>
      <c r="F50" s="12">
        <f t="shared" si="10"/>
        <v>2.54589963280294E-2</v>
      </c>
      <c r="G50" s="12">
        <f t="shared" si="3"/>
        <v>2.54589963280294E-2</v>
      </c>
      <c r="H50" s="39">
        <f t="shared" si="4"/>
        <v>1.081600000000002E-2</v>
      </c>
      <c r="I50" s="37"/>
      <c r="J50" s="13">
        <f t="shared" si="6"/>
        <v>3.7484093766202844</v>
      </c>
      <c r="K50" s="13">
        <f t="shared" si="7"/>
        <v>0.46878580046247009</v>
      </c>
      <c r="L50" s="13">
        <f t="shared" si="12"/>
        <v>2.6078213661743823</v>
      </c>
      <c r="M50" s="11"/>
      <c r="N50" s="27">
        <f t="shared" si="8"/>
        <v>0.36161043667701781</v>
      </c>
      <c r="O50" s="12">
        <f t="shared" si="1"/>
        <v>0.36161043667701781</v>
      </c>
      <c r="P50" s="38">
        <f t="shared" si="2"/>
        <v>2.1820567162309183</v>
      </c>
      <c r="Q50" s="37"/>
      <c r="R50" s="13">
        <f t="shared" si="20"/>
        <v>9.6635694444444358</v>
      </c>
      <c r="S50" s="13">
        <f t="shared" si="17"/>
        <v>1.7784722222222906E-2</v>
      </c>
      <c r="T50" s="13">
        <f t="shared" si="15"/>
        <v>0.43563538810810698</v>
      </c>
      <c r="U50" s="13">
        <f t="shared" si="18"/>
        <v>4.6247701885836907</v>
      </c>
      <c r="V50" s="11"/>
      <c r="W50" s="27">
        <f t="shared" si="13"/>
        <v>-0.13213468508780679</v>
      </c>
      <c r="X50" s="12">
        <f t="shared" si="16"/>
        <v>0.13213468508780679</v>
      </c>
      <c r="Y50" s="39">
        <f t="shared" si="14"/>
        <v>0.29135185648367307</v>
      </c>
    </row>
    <row r="51" spans="1:25" x14ac:dyDescent="0.3">
      <c r="A51" s="20">
        <v>37681</v>
      </c>
      <c r="B51" s="84">
        <v>6.0479999999999903</v>
      </c>
      <c r="C51" s="37"/>
      <c r="D51" s="13">
        <f t="shared" si="9"/>
        <v>4.085</v>
      </c>
      <c r="E51" s="11"/>
      <c r="F51" s="12">
        <f t="shared" si="10"/>
        <v>0.32457010582010476</v>
      </c>
      <c r="G51" s="12">
        <f t="shared" si="3"/>
        <v>0.32457010582010476</v>
      </c>
      <c r="H51" s="39">
        <f t="shared" si="4"/>
        <v>3.8533689999999621</v>
      </c>
      <c r="I51" s="37"/>
      <c r="J51" s="13">
        <f t="shared" si="6"/>
        <v>5.6308319456284099</v>
      </c>
      <c r="K51" s="13">
        <f t="shared" si="7"/>
        <v>1.8824225690081255</v>
      </c>
      <c r="L51" s="13">
        <f t="shared" si="12"/>
        <v>4.217195177082754</v>
      </c>
      <c r="M51" s="11"/>
      <c r="N51" s="27">
        <f t="shared" si="8"/>
        <v>0.30271243765165989</v>
      </c>
      <c r="O51" s="12">
        <f t="shared" si="1"/>
        <v>0.30271243765165989</v>
      </c>
      <c r="P51" s="38">
        <f t="shared" si="2"/>
        <v>3.3518462996170126</v>
      </c>
      <c r="Q51" s="37"/>
      <c r="R51" s="13">
        <f t="shared" si="20"/>
        <v>9.681354166666658</v>
      </c>
      <c r="S51" s="13">
        <f t="shared" si="17"/>
        <v>1.7784722222222906E-2</v>
      </c>
      <c r="T51" s="13">
        <f t="shared" si="15"/>
        <v>0.64332781526040062</v>
      </c>
      <c r="U51" s="13">
        <f t="shared" si="18"/>
        <v>6.8277896844775618</v>
      </c>
      <c r="V51" s="11"/>
      <c r="W51" s="27">
        <f t="shared" si="13"/>
        <v>-0.12893347957631826</v>
      </c>
      <c r="X51" s="12">
        <f t="shared" si="16"/>
        <v>0.12893347957631826</v>
      </c>
      <c r="Y51" s="39">
        <f t="shared" si="14"/>
        <v>0.60807195201763065</v>
      </c>
    </row>
    <row r="52" spans="1:25" x14ac:dyDescent="0.3">
      <c r="A52" s="20">
        <v>37712</v>
      </c>
      <c r="B52" s="84">
        <v>9.1539999999999999</v>
      </c>
      <c r="C52" s="37"/>
      <c r="D52" s="13">
        <f t="shared" si="9"/>
        <v>6.0479999999999903</v>
      </c>
      <c r="E52" s="11"/>
      <c r="F52" s="12">
        <f t="shared" si="10"/>
        <v>0.33930522176097988</v>
      </c>
      <c r="G52" s="12">
        <f t="shared" si="3"/>
        <v>0.33930522176097988</v>
      </c>
      <c r="H52" s="39">
        <f t="shared" si="4"/>
        <v>9.6472360000000599</v>
      </c>
      <c r="I52" s="37"/>
      <c r="J52" s="13">
        <f t="shared" si="6"/>
        <v>8.7801389563321166</v>
      </c>
      <c r="K52" s="13">
        <f t="shared" si="7"/>
        <v>3.1493070107037067</v>
      </c>
      <c r="L52" s="13">
        <f t="shared" si="12"/>
        <v>7.5132545146365359</v>
      </c>
      <c r="M52" s="11"/>
      <c r="N52" s="27">
        <f t="shared" si="8"/>
        <v>0.17923809103817609</v>
      </c>
      <c r="O52" s="12">
        <f t="shared" si="1"/>
        <v>0.17923809103817609</v>
      </c>
      <c r="P52" s="38">
        <f t="shared" si="2"/>
        <v>2.6920457477405888</v>
      </c>
      <c r="Q52" s="37"/>
      <c r="R52" s="13">
        <f t="shared" si="20"/>
        <v>9.6991388888888803</v>
      </c>
      <c r="S52" s="13">
        <f t="shared" si="17"/>
        <v>1.7784722222222906E-2</v>
      </c>
      <c r="T52" s="13">
        <f t="shared" si="15"/>
        <v>0.95232916879479268</v>
      </c>
      <c r="U52" s="13">
        <f t="shared" si="18"/>
        <v>9.5120200285885605</v>
      </c>
      <c r="V52" s="11"/>
      <c r="W52" s="27">
        <f t="shared" si="13"/>
        <v>-3.9110774370609641E-2</v>
      </c>
      <c r="X52" s="12">
        <f t="shared" si="16"/>
        <v>3.9110774370609641E-2</v>
      </c>
      <c r="Y52" s="39">
        <f t="shared" si="14"/>
        <v>0.12817834087055377</v>
      </c>
    </row>
    <row r="53" spans="1:25" x14ac:dyDescent="0.3">
      <c r="A53" s="20">
        <v>37742</v>
      </c>
      <c r="B53" s="84">
        <v>12.153</v>
      </c>
      <c r="C53" s="37"/>
      <c r="D53" s="13">
        <f t="shared" si="9"/>
        <v>9.1539999999999999</v>
      </c>
      <c r="E53" s="11"/>
      <c r="F53" s="12">
        <f t="shared" si="10"/>
        <v>0.24677034477083851</v>
      </c>
      <c r="G53" s="12">
        <f t="shared" si="3"/>
        <v>0.24677034477083851</v>
      </c>
      <c r="H53" s="39">
        <f t="shared" si="4"/>
        <v>8.9940010000000026</v>
      </c>
      <c r="I53" s="37"/>
      <c r="J53" s="13">
        <f t="shared" si="6"/>
        <v>12.102060872130551</v>
      </c>
      <c r="K53" s="13">
        <f t="shared" si="7"/>
        <v>3.3219219157984341</v>
      </c>
      <c r="L53" s="13">
        <f t="shared" si="12"/>
        <v>11.929445967035823</v>
      </c>
      <c r="M53" s="11"/>
      <c r="N53" s="27">
        <f t="shared" si="8"/>
        <v>1.8394966918800066E-2</v>
      </c>
      <c r="O53" s="12">
        <f t="shared" si="1"/>
        <v>1.8394966918800066E-2</v>
      </c>
      <c r="P53" s="38">
        <f t="shared" si="2"/>
        <v>4.9976405654548424E-2</v>
      </c>
      <c r="Q53" s="37"/>
      <c r="R53" s="13">
        <f t="shared" si="20"/>
        <v>9.7169236111111026</v>
      </c>
      <c r="S53" s="13">
        <f t="shared" si="17"/>
        <v>1.7784722222222906E-2</v>
      </c>
      <c r="T53" s="13">
        <f t="shared" si="15"/>
        <v>1.2608485287506135</v>
      </c>
      <c r="U53" s="13">
        <f t="shared" si="18"/>
        <v>12.579342785778316</v>
      </c>
      <c r="V53" s="11"/>
      <c r="W53" s="27">
        <f t="shared" si="13"/>
        <v>-3.5081279172082223E-2</v>
      </c>
      <c r="X53" s="12">
        <f t="shared" si="16"/>
        <v>3.5081279172082223E-2</v>
      </c>
      <c r="Y53" s="39">
        <f t="shared" si="14"/>
        <v>0.18176817098521444</v>
      </c>
    </row>
    <row r="54" spans="1:25" x14ac:dyDescent="0.3">
      <c r="A54" s="20">
        <v>37773</v>
      </c>
      <c r="B54" s="84">
        <v>14.016999999999999</v>
      </c>
      <c r="C54" s="37"/>
      <c r="D54" s="13">
        <f t="shared" si="9"/>
        <v>12.153</v>
      </c>
      <c r="E54" s="11"/>
      <c r="F54" s="12">
        <f t="shared" si="10"/>
        <v>0.13298137975315683</v>
      </c>
      <c r="G54" s="12">
        <f t="shared" si="3"/>
        <v>0.13298137975315683</v>
      </c>
      <c r="H54" s="39">
        <f t="shared" si="4"/>
        <v>3.4744959999999963</v>
      </c>
      <c r="I54" s="37"/>
      <c r="J54" s="13">
        <f t="shared" si="6"/>
        <v>14.337595764675442</v>
      </c>
      <c r="K54" s="13">
        <f t="shared" si="7"/>
        <v>2.2355348925448908</v>
      </c>
      <c r="L54" s="13">
        <f t="shared" si="12"/>
        <v>15.423982787928985</v>
      </c>
      <c r="M54" s="11"/>
      <c r="N54" s="27">
        <f t="shared" si="8"/>
        <v>-0.10037688434964581</v>
      </c>
      <c r="O54" s="12">
        <f t="shared" si="1"/>
        <v>0.10037688434964581</v>
      </c>
      <c r="P54" s="38">
        <f t="shared" si="2"/>
        <v>1.9796005655284201</v>
      </c>
      <c r="Q54" s="37"/>
      <c r="R54" s="13">
        <f t="shared" si="20"/>
        <v>9.7347083333333249</v>
      </c>
      <c r="S54" s="13">
        <f t="shared" si="17"/>
        <v>1.7784722222222906E-2</v>
      </c>
      <c r="T54" s="13">
        <f t="shared" si="15"/>
        <v>1.4511003474995618</v>
      </c>
      <c r="U54" s="13">
        <f t="shared" si="18"/>
        <v>14.488628155966415</v>
      </c>
      <c r="V54" s="11"/>
      <c r="W54" s="27">
        <f t="shared" si="13"/>
        <v>-3.3646868514405064E-2</v>
      </c>
      <c r="X54" s="12">
        <f t="shared" si="16"/>
        <v>3.3646868514405064E-2</v>
      </c>
      <c r="Y54" s="39">
        <f t="shared" si="14"/>
        <v>0.22243311750028175</v>
      </c>
    </row>
    <row r="55" spans="1:25" x14ac:dyDescent="0.3">
      <c r="A55" s="20">
        <v>37803</v>
      </c>
      <c r="B55" s="84">
        <v>14.982999999999899</v>
      </c>
      <c r="C55" s="37"/>
      <c r="D55" s="13">
        <f t="shared" si="9"/>
        <v>14.016999999999999</v>
      </c>
      <c r="E55" s="11"/>
      <c r="F55" s="12">
        <f t="shared" si="10"/>
        <v>6.4473069478736322E-2</v>
      </c>
      <c r="G55" s="12">
        <f t="shared" si="3"/>
        <v>6.4473069478736322E-2</v>
      </c>
      <c r="H55" s="39">
        <f t="shared" si="4"/>
        <v>0.93315599999980647</v>
      </c>
      <c r="I55" s="37"/>
      <c r="J55" s="13">
        <f t="shared" si="6"/>
        <v>15.345327924946183</v>
      </c>
      <c r="K55" s="13">
        <f t="shared" si="7"/>
        <v>1.0077321602707414</v>
      </c>
      <c r="L55" s="13">
        <f t="shared" si="12"/>
        <v>16.573130657220332</v>
      </c>
      <c r="M55" s="11"/>
      <c r="N55" s="27">
        <f t="shared" si="8"/>
        <v>-0.10612899000336673</v>
      </c>
      <c r="O55" s="12">
        <f t="shared" si="1"/>
        <v>0.10612899000336673</v>
      </c>
      <c r="P55" s="38">
        <f t="shared" si="2"/>
        <v>2.528515507032286</v>
      </c>
      <c r="Q55" s="37"/>
      <c r="R55" s="13">
        <f t="shared" si="20"/>
        <v>9.7524930555555471</v>
      </c>
      <c r="S55" s="13">
        <f t="shared" si="17"/>
        <v>1.7784722222222906E-2</v>
      </c>
      <c r="T55" s="13">
        <f t="shared" si="15"/>
        <v>1.5539777698504029</v>
      </c>
      <c r="U55" s="13">
        <f t="shared" si="18"/>
        <v>15.727637656606463</v>
      </c>
      <c r="V55" s="11"/>
      <c r="W55" s="27">
        <f t="shared" si="13"/>
        <v>-4.9698835787663938E-2</v>
      </c>
      <c r="X55" s="12">
        <f t="shared" si="16"/>
        <v>4.9698835787663938E-2</v>
      </c>
      <c r="Y55" s="39">
        <f t="shared" si="14"/>
        <v>0.55448523963651475</v>
      </c>
    </row>
    <row r="56" spans="1:25" x14ac:dyDescent="0.3">
      <c r="A56" s="20">
        <v>37834</v>
      </c>
      <c r="B56" s="84">
        <v>14.691000000000001</v>
      </c>
      <c r="C56" s="37"/>
      <c r="D56" s="13">
        <f t="shared" si="9"/>
        <v>14.982999999999899</v>
      </c>
      <c r="E56" s="11"/>
      <c r="F56" s="12">
        <f t="shared" si="10"/>
        <v>-1.9876114627996634E-2</v>
      </c>
      <c r="G56" s="12">
        <f t="shared" si="3"/>
        <v>1.9876114627996634E-2</v>
      </c>
      <c r="H56" s="39">
        <f t="shared" si="4"/>
        <v>8.5263999999940762E-2</v>
      </c>
      <c r="I56" s="37"/>
      <c r="J56" s="13">
        <f t="shared" si="6"/>
        <v>15.06971779848919</v>
      </c>
      <c r="K56" s="13">
        <f t="shared" si="7"/>
        <v>-0.27561012645699279</v>
      </c>
      <c r="L56" s="13">
        <f t="shared" si="12"/>
        <v>16.353060085216924</v>
      </c>
      <c r="M56" s="11"/>
      <c r="N56" s="27">
        <f t="shared" si="8"/>
        <v>-0.11313457798767433</v>
      </c>
      <c r="O56" s="12">
        <f t="shared" si="1"/>
        <v>0.11313457798767433</v>
      </c>
      <c r="P56" s="38">
        <f t="shared" si="2"/>
        <v>2.7624437268712874</v>
      </c>
      <c r="Q56" s="37"/>
      <c r="R56" s="13">
        <f t="shared" si="20"/>
        <v>9.7702777777777694</v>
      </c>
      <c r="S56" s="13">
        <f t="shared" si="17"/>
        <v>1.7784722222222906E-2</v>
      </c>
      <c r="T56" s="13">
        <f t="shared" si="15"/>
        <v>1.5097538718898273</v>
      </c>
      <c r="U56" s="13">
        <f t="shared" si="18"/>
        <v>14.949285820219462</v>
      </c>
      <c r="V56" s="11"/>
      <c r="W56" s="27">
        <f t="shared" si="13"/>
        <v>-1.7581227977636723E-2</v>
      </c>
      <c r="X56" s="12">
        <f t="shared" si="16"/>
        <v>1.7581227977636723E-2</v>
      </c>
      <c r="Y56" s="39">
        <f t="shared" si="14"/>
        <v>6.6711564926439787E-2</v>
      </c>
    </row>
    <row r="57" spans="1:25" x14ac:dyDescent="0.3">
      <c r="A57" s="20">
        <v>37865</v>
      </c>
      <c r="B57" s="84">
        <v>12.911</v>
      </c>
      <c r="C57" s="37"/>
      <c r="D57" s="13">
        <f t="shared" si="9"/>
        <v>14.691000000000001</v>
      </c>
      <c r="E57" s="11"/>
      <c r="F57" s="12">
        <f t="shared" si="10"/>
        <v>-0.13786693517155924</v>
      </c>
      <c r="G57" s="12">
        <f t="shared" si="3"/>
        <v>0.13786693517155924</v>
      </c>
      <c r="H57" s="39">
        <f t="shared" si="4"/>
        <v>3.1684000000000041</v>
      </c>
      <c r="I57" s="37"/>
      <c r="J57" s="13">
        <f t="shared" si="6"/>
        <v>13.340085806351615</v>
      </c>
      <c r="K57" s="13">
        <f t="shared" si="7"/>
        <v>-1.7296319921375751</v>
      </c>
      <c r="L57" s="13">
        <f t="shared" si="12"/>
        <v>14.794107672032197</v>
      </c>
      <c r="M57" s="11"/>
      <c r="N57" s="27">
        <f t="shared" si="8"/>
        <v>-0.1458529681691734</v>
      </c>
      <c r="O57" s="12">
        <f t="shared" si="1"/>
        <v>0.1458529681691734</v>
      </c>
      <c r="P57" s="38">
        <f t="shared" si="2"/>
        <v>3.5460945044665233</v>
      </c>
      <c r="Q57" s="37"/>
      <c r="R57" s="13">
        <f t="shared" si="20"/>
        <v>9.7880624999999917</v>
      </c>
      <c r="S57" s="13">
        <f t="shared" si="17"/>
        <v>1.7784722222222906E-2</v>
      </c>
      <c r="T57" s="13">
        <f t="shared" si="15"/>
        <v>1.3272598567055769</v>
      </c>
      <c r="U57" s="13">
        <f t="shared" si="18"/>
        <v>13.258334538394195</v>
      </c>
      <c r="V57" s="11"/>
      <c r="W57" s="27">
        <f t="shared" si="13"/>
        <v>-2.6902218139121296E-2</v>
      </c>
      <c r="X57" s="12">
        <f t="shared" si="16"/>
        <v>2.6902218139121296E-2</v>
      </c>
      <c r="Y57" s="39">
        <f t="shared" si="14"/>
        <v>0.12064128156150855</v>
      </c>
    </row>
    <row r="58" spans="1:25" x14ac:dyDescent="0.3">
      <c r="A58" s="20">
        <v>37895</v>
      </c>
      <c r="B58" s="84">
        <v>10.423999999999999</v>
      </c>
      <c r="C58" s="37"/>
      <c r="D58" s="13">
        <f t="shared" si="9"/>
        <v>12.911</v>
      </c>
      <c r="E58" s="11"/>
      <c r="F58" s="12">
        <f t="shared" si="10"/>
        <v>-0.23858403683806603</v>
      </c>
      <c r="G58" s="12">
        <f t="shared" si="3"/>
        <v>0.23858403683806603</v>
      </c>
      <c r="H58" s="39">
        <f t="shared" si="4"/>
        <v>6.1851690000000001</v>
      </c>
      <c r="I58" s="37"/>
      <c r="J58" s="13">
        <f t="shared" si="6"/>
        <v>10.694345928239771</v>
      </c>
      <c r="K58" s="13">
        <f t="shared" si="7"/>
        <v>-2.6457398781118435</v>
      </c>
      <c r="L58" s="13">
        <f t="shared" si="12"/>
        <v>11.61045381421404</v>
      </c>
      <c r="M58" s="11"/>
      <c r="N58" s="27">
        <f t="shared" si="8"/>
        <v>-0.11381943728070226</v>
      </c>
      <c r="O58" s="12">
        <f t="shared" si="1"/>
        <v>0.11381943728070226</v>
      </c>
      <c r="P58" s="38">
        <f t="shared" si="2"/>
        <v>1.4076726532630446</v>
      </c>
      <c r="Q58" s="37"/>
      <c r="R58" s="13">
        <f t="shared" si="20"/>
        <v>9.8058472222222139</v>
      </c>
      <c r="S58" s="13">
        <f t="shared" si="17"/>
        <v>1.7784722222222906E-2</v>
      </c>
      <c r="T58" s="13">
        <f t="shared" si="15"/>
        <v>1.0586131336307081</v>
      </c>
      <c r="U58" s="13">
        <f t="shared" si="18"/>
        <v>10.236274851139505</v>
      </c>
      <c r="V58" s="11"/>
      <c r="W58" s="27">
        <f t="shared" si="13"/>
        <v>1.8008935999663668E-2</v>
      </c>
      <c r="X58" s="12">
        <f t="shared" si="16"/>
        <v>1.8008935999663668E-2</v>
      </c>
      <c r="Y58" s="39">
        <f t="shared" si="14"/>
        <v>3.5240731514694659E-2</v>
      </c>
    </row>
    <row r="59" spans="1:25" x14ac:dyDescent="0.3">
      <c r="A59" s="20">
        <v>37926</v>
      </c>
      <c r="B59" s="84">
        <v>6.7270000000000003</v>
      </c>
      <c r="C59" s="37"/>
      <c r="D59" s="13">
        <f t="shared" si="9"/>
        <v>10.423999999999999</v>
      </c>
      <c r="E59" s="11"/>
      <c r="F59" s="12">
        <f t="shared" si="10"/>
        <v>-0.54957633417570972</v>
      </c>
      <c r="G59" s="12">
        <f t="shared" si="3"/>
        <v>0.54957633417570972</v>
      </c>
      <c r="H59" s="39">
        <f t="shared" si="4"/>
        <v>13.667808999999995</v>
      </c>
      <c r="I59" s="37"/>
      <c r="J59" s="13">
        <f t="shared" si="6"/>
        <v>7.0281417807492312</v>
      </c>
      <c r="K59" s="13">
        <f t="shared" si="7"/>
        <v>-3.6662041474905402</v>
      </c>
      <c r="L59" s="13">
        <f t="shared" si="12"/>
        <v>8.048606050127928</v>
      </c>
      <c r="M59" s="11"/>
      <c r="N59" s="27">
        <f t="shared" si="8"/>
        <v>-0.19646291811029101</v>
      </c>
      <c r="O59" s="12">
        <f t="shared" si="1"/>
        <v>0.19646291811029101</v>
      </c>
      <c r="P59" s="38">
        <f t="shared" si="2"/>
        <v>1.7466425517347424</v>
      </c>
      <c r="Q59" s="37"/>
      <c r="R59" s="13">
        <f t="shared" si="20"/>
        <v>9.8236319444444362</v>
      </c>
      <c r="S59" s="13">
        <f t="shared" si="17"/>
        <v>1.7784722222222906E-2</v>
      </c>
      <c r="T59" s="13">
        <f t="shared" si="15"/>
        <v>0.69441423555385251</v>
      </c>
      <c r="U59" s="13">
        <f t="shared" si="18"/>
        <v>7.1364784441169853</v>
      </c>
      <c r="V59" s="11"/>
      <c r="W59" s="27">
        <f t="shared" si="13"/>
        <v>-6.0870885107326439E-2</v>
      </c>
      <c r="X59" s="12">
        <f t="shared" si="16"/>
        <v>6.0870885107326439E-2</v>
      </c>
      <c r="Y59" s="39">
        <f t="shared" si="14"/>
        <v>0.16767259619646679</v>
      </c>
    </row>
    <row r="60" spans="1:25" x14ac:dyDescent="0.3">
      <c r="A60" s="20">
        <v>37956</v>
      </c>
      <c r="B60" s="84">
        <v>5.1329999999999902</v>
      </c>
      <c r="C60" s="37"/>
      <c r="D60" s="13">
        <f t="shared" si="9"/>
        <v>6.7270000000000003</v>
      </c>
      <c r="E60" s="11"/>
      <c r="F60" s="12">
        <f t="shared" si="10"/>
        <v>-0.31053964543152407</v>
      </c>
      <c r="G60" s="12">
        <f t="shared" si="3"/>
        <v>0.31053964543152407</v>
      </c>
      <c r="H60" s="39">
        <f t="shared" si="4"/>
        <v>2.5408360000000321</v>
      </c>
      <c r="I60" s="37"/>
      <c r="J60" s="13">
        <f t="shared" si="6"/>
        <v>4.729444889998188</v>
      </c>
      <c r="K60" s="13">
        <f t="shared" si="7"/>
        <v>-2.2986968907510432</v>
      </c>
      <c r="L60" s="13">
        <f t="shared" si="12"/>
        <v>3.361937633258691</v>
      </c>
      <c r="M60" s="11"/>
      <c r="N60" s="27">
        <f t="shared" si="8"/>
        <v>0.34503455420637102</v>
      </c>
      <c r="O60" s="12">
        <f t="shared" si="1"/>
        <v>0.34503455420637102</v>
      </c>
      <c r="P60" s="38">
        <f t="shared" si="2"/>
        <v>3.1366619068872925</v>
      </c>
      <c r="Q60" s="37"/>
      <c r="R60" s="13">
        <f t="shared" si="20"/>
        <v>9.8414166666666585</v>
      </c>
      <c r="S60" s="13">
        <f t="shared" si="17"/>
        <v>1.7784722222222906E-2</v>
      </c>
      <c r="T60" s="13">
        <f t="shared" si="15"/>
        <v>0.50039327684580504</v>
      </c>
      <c r="U60" s="13">
        <f t="shared" si="18"/>
        <v>4.2315091866272994</v>
      </c>
      <c r="V60" s="11"/>
      <c r="W60" s="27">
        <f t="shared" si="13"/>
        <v>0.17562649783220194</v>
      </c>
      <c r="X60" s="12">
        <f t="shared" si="16"/>
        <v>0.17562649783220194</v>
      </c>
      <c r="Y60" s="39">
        <f t="shared" si="14"/>
        <v>0.81268568659535578</v>
      </c>
    </row>
    <row r="61" spans="1:25" x14ac:dyDescent="0.3">
      <c r="A61" s="20">
        <v>37987</v>
      </c>
      <c r="B61" s="84">
        <v>3.5249999999999999</v>
      </c>
      <c r="C61" s="37"/>
      <c r="D61" s="13">
        <f t="shared" si="9"/>
        <v>5.1329999999999902</v>
      </c>
      <c r="E61" s="11"/>
      <c r="F61" s="12">
        <f t="shared" si="10"/>
        <v>-0.45617021276595471</v>
      </c>
      <c r="G61" s="12">
        <f t="shared" si="3"/>
        <v>0.45617021276595471</v>
      </c>
      <c r="H61" s="39">
        <f t="shared" si="4"/>
        <v>2.5856639999999689</v>
      </c>
      <c r="I61" s="37"/>
      <c r="J61" s="13">
        <f t="shared" si="6"/>
        <v>3.2756632206600242</v>
      </c>
      <c r="K61" s="13">
        <f t="shared" si="7"/>
        <v>-1.4537816693381638</v>
      </c>
      <c r="L61" s="13">
        <f t="shared" si="12"/>
        <v>2.4307479992471448</v>
      </c>
      <c r="M61" s="11"/>
      <c r="N61" s="27">
        <f t="shared" si="8"/>
        <v>0.31042609950435607</v>
      </c>
      <c r="O61" s="12">
        <f t="shared" si="1"/>
        <v>0.31042609950435607</v>
      </c>
      <c r="P61" s="38">
        <f t="shared" si="2"/>
        <v>1.1973874411516263</v>
      </c>
      <c r="Q61" s="37"/>
      <c r="R61" s="13">
        <f t="shared" si="20"/>
        <v>9.8592013888888808</v>
      </c>
      <c r="S61" s="13">
        <f t="shared" si="17"/>
        <v>1.7784722222222906E-2</v>
      </c>
      <c r="T61" s="13">
        <f t="shared" si="15"/>
        <v>0.3701260837957619</v>
      </c>
      <c r="U61" s="13">
        <f t="shared" si="18"/>
        <v>4.0619793729446014</v>
      </c>
      <c r="V61" s="11"/>
      <c r="W61" s="27">
        <f t="shared" si="13"/>
        <v>-0.15233457388499333</v>
      </c>
      <c r="X61" s="12">
        <f t="shared" si="16"/>
        <v>0.15233457388499333</v>
      </c>
      <c r="Y61" s="39">
        <f t="shared" si="14"/>
        <v>0.28834684696797747</v>
      </c>
    </row>
    <row r="62" spans="1:25" x14ac:dyDescent="0.3">
      <c r="A62" s="20">
        <v>38018</v>
      </c>
      <c r="B62" s="84">
        <v>4.4989999999999997</v>
      </c>
      <c r="C62" s="37"/>
      <c r="D62" s="13">
        <f t="shared" si="9"/>
        <v>3.5249999999999999</v>
      </c>
      <c r="E62" s="11"/>
      <c r="F62" s="12">
        <f t="shared" si="10"/>
        <v>0.21649255390086683</v>
      </c>
      <c r="G62" s="12">
        <f t="shared" si="3"/>
        <v>0.21649255390086683</v>
      </c>
      <c r="H62" s="39">
        <f t="shared" si="4"/>
        <v>0.94867599999999952</v>
      </c>
      <c r="I62" s="37"/>
      <c r="J62" s="13">
        <f t="shared" si="6"/>
        <v>3.8889905218854608</v>
      </c>
      <c r="K62" s="13">
        <f t="shared" si="7"/>
        <v>0.61332730122543655</v>
      </c>
      <c r="L62" s="13">
        <f t="shared" si="12"/>
        <v>1.8218815513218605</v>
      </c>
      <c r="M62" s="11"/>
      <c r="N62" s="27">
        <f t="shared" si="8"/>
        <v>0.59504744358260486</v>
      </c>
      <c r="O62" s="12">
        <f t="shared" si="1"/>
        <v>0.59504744358260486</v>
      </c>
      <c r="P62" s="38">
        <f t="shared" si="2"/>
        <v>7.1669631882528462</v>
      </c>
      <c r="Q62" s="37"/>
      <c r="R62" s="13">
        <f t="shared" si="20"/>
        <v>9.876986111111103</v>
      </c>
      <c r="S62" s="13">
        <f t="shared" si="17"/>
        <v>1.7784722222222906E-2</v>
      </c>
      <c r="T62" s="13">
        <f t="shared" si="15"/>
        <v>0.45090993202307017</v>
      </c>
      <c r="U62" s="13">
        <f t="shared" si="18"/>
        <v>4.3027646778522675</v>
      </c>
      <c r="V62" s="11"/>
      <c r="W62" s="27">
        <f t="shared" si="13"/>
        <v>4.3617542153307896E-2</v>
      </c>
      <c r="X62" s="12">
        <f t="shared" si="16"/>
        <v>4.3617542153307896E-2</v>
      </c>
      <c r="Y62" s="39">
        <f t="shared" si="14"/>
        <v>3.850830165842424E-2</v>
      </c>
    </row>
    <row r="63" spans="1:25" x14ac:dyDescent="0.3">
      <c r="A63" s="20">
        <v>38047</v>
      </c>
      <c r="B63" s="84">
        <v>6.3209999999999997</v>
      </c>
      <c r="C63" s="37"/>
      <c r="D63" s="13">
        <f t="shared" si="9"/>
        <v>4.4989999999999997</v>
      </c>
      <c r="E63" s="11"/>
      <c r="F63" s="12">
        <f t="shared" si="10"/>
        <v>0.28824553077044773</v>
      </c>
      <c r="G63" s="12">
        <f t="shared" si="3"/>
        <v>0.28824553077044773</v>
      </c>
      <c r="H63" s="39">
        <f t="shared" si="4"/>
        <v>3.3196840000000001</v>
      </c>
      <c r="I63" s="37"/>
      <c r="J63" s="13">
        <f t="shared" si="6"/>
        <v>5.9065942174960089</v>
      </c>
      <c r="K63" s="13">
        <f t="shared" si="7"/>
        <v>2.0176036956105481</v>
      </c>
      <c r="L63" s="13">
        <f t="shared" si="12"/>
        <v>4.5023178231108973</v>
      </c>
      <c r="M63" s="11"/>
      <c r="N63" s="27">
        <f t="shared" si="8"/>
        <v>0.28772064181128026</v>
      </c>
      <c r="O63" s="12">
        <f t="shared" si="1"/>
        <v>0.28772064181128026</v>
      </c>
      <c r="P63" s="38">
        <f t="shared" si="2"/>
        <v>3.3076048605340844</v>
      </c>
      <c r="Q63" s="37"/>
      <c r="R63" s="13">
        <f t="shared" si="20"/>
        <v>9.8947708333333253</v>
      </c>
      <c r="S63" s="13">
        <f t="shared" si="17"/>
        <v>1.7784722222222906E-2</v>
      </c>
      <c r="T63" s="13">
        <f t="shared" si="15"/>
        <v>0.6398639377467461</v>
      </c>
      <c r="U63" s="13">
        <f t="shared" si="18"/>
        <v>6.3655813027106616</v>
      </c>
      <c r="V63" s="11"/>
      <c r="W63" s="27">
        <f t="shared" si="13"/>
        <v>-7.0528876302265236E-3</v>
      </c>
      <c r="X63" s="12">
        <f t="shared" si="16"/>
        <v>7.0528876302265236E-3</v>
      </c>
      <c r="Y63" s="39">
        <f t="shared" si="14"/>
        <v>1.9874925513796659E-3</v>
      </c>
    </row>
    <row r="64" spans="1:25" x14ac:dyDescent="0.3">
      <c r="A64" s="20">
        <v>38078</v>
      </c>
      <c r="B64" s="84">
        <v>9.2490000000000006</v>
      </c>
      <c r="C64" s="37"/>
      <c r="D64" s="13">
        <f t="shared" si="9"/>
        <v>6.3209999999999997</v>
      </c>
      <c r="E64" s="11"/>
      <c r="F64" s="12">
        <f t="shared" si="10"/>
        <v>0.31657476483944219</v>
      </c>
      <c r="G64" s="12">
        <f t="shared" si="3"/>
        <v>0.31657476483944219</v>
      </c>
      <c r="H64" s="39">
        <f t="shared" si="4"/>
        <v>8.5731840000000048</v>
      </c>
      <c r="I64" s="37"/>
      <c r="J64" s="13">
        <f t="shared" si="6"/>
        <v>8.9471299687991213</v>
      </c>
      <c r="K64" s="13">
        <f t="shared" si="7"/>
        <v>3.0405357513031124</v>
      </c>
      <c r="L64" s="13">
        <f t="shared" si="12"/>
        <v>7.924197913106557</v>
      </c>
      <c r="M64" s="11"/>
      <c r="N64" s="27">
        <f t="shared" si="8"/>
        <v>0.14323733234873429</v>
      </c>
      <c r="O64" s="12">
        <f t="shared" si="1"/>
        <v>0.14323733234873429</v>
      </c>
      <c r="P64" s="38">
        <f t="shared" si="2"/>
        <v>1.7551005694372233</v>
      </c>
      <c r="Q64" s="37"/>
      <c r="R64" s="13">
        <f t="shared" si="20"/>
        <v>9.9125555555555476</v>
      </c>
      <c r="S64" s="13">
        <f t="shared" si="17"/>
        <v>1.7784722222222906E-2</v>
      </c>
      <c r="T64" s="13">
        <f t="shared" si="15"/>
        <v>0.93751425417359424</v>
      </c>
      <c r="U64" s="13">
        <f t="shared" si="18"/>
        <v>9.4400157928544193</v>
      </c>
      <c r="V64" s="11"/>
      <c r="W64" s="27">
        <f t="shared" si="13"/>
        <v>-2.0652588696553002E-2</v>
      </c>
      <c r="X64" s="12">
        <f t="shared" si="16"/>
        <v>2.0652588696553002E-2</v>
      </c>
      <c r="Y64" s="39">
        <f t="shared" si="14"/>
        <v>3.6487033119802205E-2</v>
      </c>
    </row>
    <row r="65" spans="1:25" x14ac:dyDescent="0.3">
      <c r="A65" s="20">
        <v>38108</v>
      </c>
      <c r="B65" s="84">
        <v>11.571</v>
      </c>
      <c r="C65" s="37"/>
      <c r="D65" s="13">
        <f t="shared" si="9"/>
        <v>9.2490000000000006</v>
      </c>
      <c r="E65" s="11"/>
      <c r="F65" s="12">
        <f t="shared" si="10"/>
        <v>0.20067409904070516</v>
      </c>
      <c r="G65" s="12">
        <f t="shared" si="3"/>
        <v>0.20067409904070516</v>
      </c>
      <c r="H65" s="39">
        <f t="shared" si="4"/>
        <v>5.3916839999999961</v>
      </c>
      <c r="I65" s="37"/>
      <c r="J65" s="13">
        <f t="shared" si="6"/>
        <v>11.665941648395602</v>
      </c>
      <c r="K65" s="13">
        <f t="shared" si="7"/>
        <v>2.718811679596481</v>
      </c>
      <c r="L65" s="13">
        <f t="shared" si="12"/>
        <v>11.987665720102234</v>
      </c>
      <c r="M65" s="11"/>
      <c r="N65" s="27">
        <f t="shared" si="8"/>
        <v>-3.6009482335341278E-2</v>
      </c>
      <c r="O65" s="12">
        <f t="shared" si="1"/>
        <v>3.6009482335341278E-2</v>
      </c>
      <c r="P65" s="38">
        <f t="shared" si="2"/>
        <v>0.17361032230831314</v>
      </c>
      <c r="Q65" s="37"/>
      <c r="R65" s="13">
        <f t="shared" si="20"/>
        <v>9.9303402777777698</v>
      </c>
      <c r="S65" s="13">
        <f t="shared" si="17"/>
        <v>1.7784722222222906E-2</v>
      </c>
      <c r="T65" s="13">
        <f t="shared" si="15"/>
        <v>1.1873265464134408</v>
      </c>
      <c r="U65" s="13">
        <f t="shared" si="18"/>
        <v>12.52065492922906</v>
      </c>
      <c r="V65" s="11"/>
      <c r="W65" s="27">
        <f t="shared" si="13"/>
        <v>-8.2071984204395529E-2</v>
      </c>
      <c r="X65" s="12">
        <f t="shared" si="16"/>
        <v>8.2071984204395529E-2</v>
      </c>
      <c r="Y65" s="39">
        <f t="shared" si="14"/>
        <v>0.90184448460905209</v>
      </c>
    </row>
    <row r="66" spans="1:25" x14ac:dyDescent="0.3">
      <c r="A66" s="20">
        <v>38139</v>
      </c>
      <c r="B66" s="84">
        <v>13.888999999999999</v>
      </c>
      <c r="C66" s="37"/>
      <c r="D66" s="13">
        <f t="shared" si="9"/>
        <v>11.571</v>
      </c>
      <c r="E66" s="11"/>
      <c r="F66" s="12">
        <f t="shared" si="10"/>
        <v>0.16689466484268123</v>
      </c>
      <c r="G66" s="12">
        <f t="shared" si="3"/>
        <v>0.16689466484268123</v>
      </c>
      <c r="H66" s="39">
        <f t="shared" si="4"/>
        <v>5.373123999999998</v>
      </c>
      <c r="I66" s="37"/>
      <c r="J66" s="13">
        <f t="shared" si="6"/>
        <v>14.001962588200501</v>
      </c>
      <c r="K66" s="13">
        <f t="shared" si="7"/>
        <v>2.3360209398048983</v>
      </c>
      <c r="L66" s="13">
        <f t="shared" si="12"/>
        <v>14.384753327992083</v>
      </c>
      <c r="M66" s="11"/>
      <c r="N66" s="27">
        <f t="shared" si="8"/>
        <v>-3.569395406379753E-2</v>
      </c>
      <c r="O66" s="12">
        <f t="shared" si="1"/>
        <v>3.569395406379753E-2</v>
      </c>
      <c r="P66" s="38">
        <f t="shared" si="2"/>
        <v>0.24577136221522664</v>
      </c>
      <c r="Q66" s="37"/>
      <c r="R66" s="13">
        <f t="shared" si="20"/>
        <v>9.9481249999999921</v>
      </c>
      <c r="S66" s="13">
        <f t="shared" si="17"/>
        <v>1.7784722222222906E-2</v>
      </c>
      <c r="T66" s="13">
        <f t="shared" si="15"/>
        <v>1.4088485380831208</v>
      </c>
      <c r="U66" s="13">
        <f t="shared" si="18"/>
        <v>14.435727644469067</v>
      </c>
      <c r="V66" s="11"/>
      <c r="W66" s="27">
        <f t="shared" si="13"/>
        <v>-3.9364075489168926E-2</v>
      </c>
      <c r="X66" s="12">
        <f t="shared" si="16"/>
        <v>3.9364075489168926E-2</v>
      </c>
      <c r="Y66" s="39">
        <f t="shared" si="14"/>
        <v>0.29891111722669472</v>
      </c>
    </row>
    <row r="67" spans="1:25" x14ac:dyDescent="0.3">
      <c r="A67" s="20">
        <v>38169</v>
      </c>
      <c r="B67" s="84">
        <v>14.311999999999999</v>
      </c>
      <c r="C67" s="37"/>
      <c r="D67" s="13">
        <f t="shared" si="9"/>
        <v>13.888999999999999</v>
      </c>
      <c r="E67" s="11"/>
      <c r="F67" s="12">
        <f t="shared" si="10"/>
        <v>2.9555617663499165E-2</v>
      </c>
      <c r="G67" s="12">
        <f t="shared" si="3"/>
        <v>2.9555617663499165E-2</v>
      </c>
      <c r="H67" s="39">
        <f t="shared" si="4"/>
        <v>0.17892900000000003</v>
      </c>
      <c r="I67" s="37"/>
      <c r="J67" s="13">
        <f t="shared" si="6"/>
        <v>14.773641566587182</v>
      </c>
      <c r="K67" s="13">
        <f t="shared" si="7"/>
        <v>0.77167897838668154</v>
      </c>
      <c r="L67" s="13">
        <f t="shared" si="12"/>
        <v>16.337983528005399</v>
      </c>
      <c r="M67" s="11"/>
      <c r="N67" s="27">
        <f t="shared" si="8"/>
        <v>-0.14155837954202066</v>
      </c>
      <c r="O67" s="12">
        <f t="shared" si="1"/>
        <v>0.14155837954202066</v>
      </c>
      <c r="P67" s="38">
        <f t="shared" si="2"/>
        <v>4.1046092557492058</v>
      </c>
      <c r="Q67" s="37"/>
      <c r="R67" s="13">
        <f t="shared" si="20"/>
        <v>9.9659097222222144</v>
      </c>
      <c r="S67" s="13">
        <f t="shared" si="17"/>
        <v>1.7784722222222906E-2</v>
      </c>
      <c r="T67" s="13">
        <f t="shared" si="15"/>
        <v>1.4633495809438868</v>
      </c>
      <c r="U67" s="13">
        <f t="shared" si="18"/>
        <v>15.486802164669324</v>
      </c>
      <c r="V67" s="11"/>
      <c r="W67" s="27">
        <f t="shared" si="13"/>
        <v>-8.2085114915408403E-2</v>
      </c>
      <c r="X67" s="12">
        <f t="shared" si="16"/>
        <v>8.2085114915408403E-2</v>
      </c>
      <c r="Y67" s="39">
        <f t="shared" si="14"/>
        <v>1.3801601261117318</v>
      </c>
    </row>
    <row r="68" spans="1:25" x14ac:dyDescent="0.3">
      <c r="A68" s="20">
        <v>38200</v>
      </c>
      <c r="B68" s="84">
        <v>14.187999999999899</v>
      </c>
      <c r="C68" s="37"/>
      <c r="D68" s="13">
        <f t="shared" si="9"/>
        <v>14.311999999999999</v>
      </c>
      <c r="E68" s="11"/>
      <c r="F68" s="12">
        <f t="shared" si="10"/>
        <v>-8.7397800958627647E-3</v>
      </c>
      <c r="G68" s="12">
        <f t="shared" si="3"/>
        <v>8.7397800958627647E-3</v>
      </c>
      <c r="H68" s="39">
        <f t="shared" si="4"/>
        <v>1.5376000000024807E-2</v>
      </c>
      <c r="I68" s="37"/>
      <c r="J68" s="13">
        <f t="shared" si="6"/>
        <v>14.49727970246601</v>
      </c>
      <c r="K68" s="13">
        <f t="shared" si="7"/>
        <v>-0.27636186412117247</v>
      </c>
      <c r="L68" s="13">
        <f t="shared" si="12"/>
        <v>15.545320544973864</v>
      </c>
      <c r="M68" s="11"/>
      <c r="N68" s="27">
        <f t="shared" si="8"/>
        <v>-9.5666799053705523E-2</v>
      </c>
      <c r="O68" s="12">
        <f t="shared" si="1"/>
        <v>9.5666799053705523E-2</v>
      </c>
      <c r="P68" s="38">
        <f t="shared" si="2"/>
        <v>1.8423190618084193</v>
      </c>
      <c r="Q68" s="37"/>
      <c r="R68" s="13">
        <f t="shared" si="20"/>
        <v>9.9836944444444367</v>
      </c>
      <c r="S68" s="13">
        <f t="shared" si="17"/>
        <v>1.7784722222222906E-2</v>
      </c>
      <c r="T68" s="13">
        <f t="shared" si="15"/>
        <v>1.4416096713146556</v>
      </c>
      <c r="U68" s="13">
        <f t="shared" si="18"/>
        <v>15.072921343264946</v>
      </c>
      <c r="V68" s="11"/>
      <c r="W68" s="27">
        <f t="shared" si="13"/>
        <v>-6.2371112437627094E-2</v>
      </c>
      <c r="X68" s="12">
        <f t="shared" si="16"/>
        <v>6.2371112437627094E-2</v>
      </c>
      <c r="Y68" s="39">
        <f t="shared" si="14"/>
        <v>0.78308578376601501</v>
      </c>
    </row>
    <row r="69" spans="1:25" x14ac:dyDescent="0.3">
      <c r="A69" s="20">
        <v>38231</v>
      </c>
      <c r="B69" s="84">
        <v>12.641999999999999</v>
      </c>
      <c r="C69" s="37"/>
      <c r="D69" s="13">
        <f t="shared" si="9"/>
        <v>14.187999999999899</v>
      </c>
      <c r="E69" s="11"/>
      <c r="F69" s="12">
        <f t="shared" si="10"/>
        <v>-0.12229077677581869</v>
      </c>
      <c r="G69" s="12">
        <f t="shared" si="3"/>
        <v>0.12229077677581869</v>
      </c>
      <c r="H69" s="39">
        <f t="shared" si="4"/>
        <v>2.3901159999996904</v>
      </c>
      <c r="I69" s="37"/>
      <c r="J69" s="13">
        <f t="shared" si="6"/>
        <v>13.00177296672474</v>
      </c>
      <c r="K69" s="13">
        <f t="shared" si="7"/>
        <v>-1.4955067357412695</v>
      </c>
      <c r="L69" s="13">
        <f t="shared" si="12"/>
        <v>14.220917838344837</v>
      </c>
      <c r="M69" s="11"/>
      <c r="N69" s="27">
        <f t="shared" si="8"/>
        <v>-0.12489462413738631</v>
      </c>
      <c r="O69" s="12">
        <f t="shared" si="1"/>
        <v>0.12489462413738631</v>
      </c>
      <c r="P69" s="38">
        <f t="shared" si="2"/>
        <v>2.4929815402435351</v>
      </c>
      <c r="Q69" s="37"/>
      <c r="R69" s="13">
        <f t="shared" si="20"/>
        <v>10.001479166666659</v>
      </c>
      <c r="S69" s="13">
        <f t="shared" si="17"/>
        <v>1.7784722222222906E-2</v>
      </c>
      <c r="T69" s="13">
        <f t="shared" si="15"/>
        <v>1.2786354581277721</v>
      </c>
      <c r="U69" s="13">
        <f t="shared" si="18"/>
        <v>13.274561805593802</v>
      </c>
      <c r="V69" s="11"/>
      <c r="W69" s="27">
        <f t="shared" si="13"/>
        <v>-5.0036529472694373E-2</v>
      </c>
      <c r="X69" s="12">
        <f t="shared" si="16"/>
        <v>5.0036529472694373E-2</v>
      </c>
      <c r="Y69" s="39">
        <f t="shared" si="14"/>
        <v>0.40013443789609127</v>
      </c>
    </row>
    <row r="70" spans="1:25" x14ac:dyDescent="0.3">
      <c r="A70" s="20">
        <v>38261</v>
      </c>
      <c r="B70" s="84">
        <v>10.127000000000001</v>
      </c>
      <c r="C70" s="37"/>
      <c r="D70" s="13">
        <f t="shared" si="9"/>
        <v>12.641999999999999</v>
      </c>
      <c r="E70" s="11"/>
      <c r="F70" s="12">
        <f t="shared" si="10"/>
        <v>-0.24834600572726362</v>
      </c>
      <c r="G70" s="12">
        <f t="shared" si="3"/>
        <v>0.24834600572726362</v>
      </c>
      <c r="H70" s="39">
        <f t="shared" si="4"/>
        <v>6.3252249999999943</v>
      </c>
      <c r="I70" s="37"/>
      <c r="J70" s="13">
        <f t="shared" si="6"/>
        <v>10.441280256877938</v>
      </c>
      <c r="K70" s="13">
        <f t="shared" si="7"/>
        <v>-2.5604927098468018</v>
      </c>
      <c r="L70" s="13">
        <f t="shared" si="12"/>
        <v>11.506266230983471</v>
      </c>
      <c r="M70" s="11"/>
      <c r="N70" s="27">
        <f t="shared" si="8"/>
        <v>-0.13619692218657745</v>
      </c>
      <c r="O70" s="12">
        <f t="shared" si="1"/>
        <v>0.13619692218657745</v>
      </c>
      <c r="P70" s="38">
        <f t="shared" si="2"/>
        <v>1.9023753359313469</v>
      </c>
      <c r="Q70" s="37"/>
      <c r="R70" s="13">
        <f t="shared" si="20"/>
        <v>10.019263888888881</v>
      </c>
      <c r="S70" s="13">
        <f t="shared" si="17"/>
        <v>1.7784722222222906E-2</v>
      </c>
      <c r="T70" s="13">
        <f t="shared" si="15"/>
        <v>1.021818002519902</v>
      </c>
      <c r="U70" s="13">
        <f t="shared" si="18"/>
        <v>10.606524342089653</v>
      </c>
      <c r="V70" s="11"/>
      <c r="W70" s="27">
        <f t="shared" si="13"/>
        <v>-4.735107554948674E-2</v>
      </c>
      <c r="X70" s="12">
        <f t="shared" si="16"/>
        <v>4.735107554948674E-2</v>
      </c>
      <c r="Y70" s="39">
        <f t="shared" si="14"/>
        <v>0.22994359465651382</v>
      </c>
    </row>
    <row r="71" spans="1:25" x14ac:dyDescent="0.3">
      <c r="A71" s="20">
        <v>38292</v>
      </c>
      <c r="B71" s="84">
        <v>7.3150000000000004</v>
      </c>
      <c r="C71" s="37"/>
      <c r="D71" s="13">
        <f t="shared" si="9"/>
        <v>10.127000000000001</v>
      </c>
      <c r="E71" s="11"/>
      <c r="F71" s="12">
        <f t="shared" si="10"/>
        <v>-0.38441558441558443</v>
      </c>
      <c r="G71" s="12">
        <f t="shared" si="3"/>
        <v>0.38441558441558443</v>
      </c>
      <c r="H71" s="39">
        <f t="shared" si="4"/>
        <v>7.9073440000000019</v>
      </c>
      <c r="I71" s="37"/>
      <c r="J71" s="13">
        <f t="shared" si="6"/>
        <v>7.4439206185324309</v>
      </c>
      <c r="K71" s="13">
        <f t="shared" si="7"/>
        <v>-2.9973596383455074</v>
      </c>
      <c r="L71" s="13">
        <f t="shared" si="12"/>
        <v>7.8807875470311366</v>
      </c>
      <c r="M71" s="11"/>
      <c r="N71" s="27">
        <f t="shared" si="8"/>
        <v>-7.734621285456407E-2</v>
      </c>
      <c r="O71" s="12">
        <f t="shared" si="1"/>
        <v>7.734621285456407E-2</v>
      </c>
      <c r="P71" s="38">
        <f t="shared" si="2"/>
        <v>0.32011554837551015</v>
      </c>
      <c r="Q71" s="37"/>
      <c r="R71" s="13">
        <f t="shared" si="20"/>
        <v>10.037048611111103</v>
      </c>
      <c r="S71" s="13">
        <f t="shared" si="17"/>
        <v>1.7784722222222906E-2</v>
      </c>
      <c r="T71" s="13">
        <f t="shared" si="15"/>
        <v>0.72085006263047691</v>
      </c>
      <c r="U71" s="13">
        <f t="shared" si="18"/>
        <v>6.9698694385015738</v>
      </c>
      <c r="V71" s="11"/>
      <c r="W71" s="27">
        <f t="shared" si="13"/>
        <v>4.7181211414685793E-2</v>
      </c>
      <c r="X71" s="12">
        <f t="shared" si="16"/>
        <v>4.7181211414685793E-2</v>
      </c>
      <c r="Y71" s="39">
        <f t="shared" si="14"/>
        <v>0.11911510448021921</v>
      </c>
    </row>
    <row r="72" spans="1:25" x14ac:dyDescent="0.3">
      <c r="A72" s="20">
        <v>38322</v>
      </c>
      <c r="B72" s="84">
        <v>4.2569999999999997</v>
      </c>
      <c r="C72" s="37"/>
      <c r="D72" s="13">
        <f t="shared" si="9"/>
        <v>7.3150000000000004</v>
      </c>
      <c r="E72" s="11"/>
      <c r="F72" s="12">
        <f t="shared" si="10"/>
        <v>-0.71834625322997436</v>
      </c>
      <c r="G72" s="12">
        <f t="shared" si="3"/>
        <v>0.71834625322997436</v>
      </c>
      <c r="H72" s="39">
        <f t="shared" si="4"/>
        <v>9.3513640000000038</v>
      </c>
      <c r="I72" s="37"/>
      <c r="J72" s="13">
        <f t="shared" si="6"/>
        <v>4.3001934547579692</v>
      </c>
      <c r="K72" s="13">
        <f t="shared" si="7"/>
        <v>-3.1437271637744617</v>
      </c>
      <c r="L72" s="13">
        <f t="shared" si="12"/>
        <v>4.4465609801869235</v>
      </c>
      <c r="M72" s="11"/>
      <c r="N72" s="27">
        <f t="shared" si="8"/>
        <v>-4.4529241293616115E-2</v>
      </c>
      <c r="O72" s="12">
        <f t="shared" si="1"/>
        <v>4.4529241293616115E-2</v>
      </c>
      <c r="P72" s="38">
        <f t="shared" si="2"/>
        <v>3.5933365209427318E-2</v>
      </c>
      <c r="Q72" s="37"/>
      <c r="R72" s="13">
        <f t="shared" si="20"/>
        <v>10.054833333333326</v>
      </c>
      <c r="S72" s="13">
        <f t="shared" si="17"/>
        <v>1.7784722222222906E-2</v>
      </c>
      <c r="T72" s="13">
        <f t="shared" si="15"/>
        <v>0.44118400557694271</v>
      </c>
      <c r="U72" s="13">
        <f t="shared" si="18"/>
        <v>5.0313709998050919</v>
      </c>
      <c r="V72" s="11"/>
      <c r="W72" s="27">
        <f t="shared" si="13"/>
        <v>-0.18190533234791928</v>
      </c>
      <c r="X72" s="12">
        <f t="shared" si="16"/>
        <v>0.18190533234791928</v>
      </c>
      <c r="Y72" s="39">
        <f t="shared" si="14"/>
        <v>0.59965044533913825</v>
      </c>
    </row>
    <row r="73" spans="1:25" x14ac:dyDescent="0.3">
      <c r="A73" s="20">
        <v>38353</v>
      </c>
      <c r="B73" s="84">
        <v>3.8079999999999998</v>
      </c>
      <c r="C73" s="37"/>
      <c r="D73" s="13">
        <f t="shared" si="9"/>
        <v>4.2569999999999997</v>
      </c>
      <c r="E73" s="11"/>
      <c r="F73" s="12">
        <f t="shared" si="10"/>
        <v>-0.11790966386554619</v>
      </c>
      <c r="G73" s="12">
        <f t="shared" si="3"/>
        <v>0.11790966386554619</v>
      </c>
      <c r="H73" s="39">
        <f t="shared" si="4"/>
        <v>0.20160099999999986</v>
      </c>
      <c r="I73" s="37"/>
      <c r="J73" s="13">
        <f t="shared" si="6"/>
        <v>3.203820272786623</v>
      </c>
      <c r="K73" s="13">
        <f t="shared" si="7"/>
        <v>-1.0963731819713463</v>
      </c>
      <c r="L73" s="13">
        <f t="shared" si="12"/>
        <v>1.1564662909835075</v>
      </c>
      <c r="M73" s="11"/>
      <c r="N73" s="27">
        <f t="shared" si="8"/>
        <v>0.69630612106525536</v>
      </c>
      <c r="O73" s="12">
        <f t="shared" si="1"/>
        <v>0.69630612106525536</v>
      </c>
      <c r="P73" s="38">
        <f t="shared" si="2"/>
        <v>7.0306310100507563</v>
      </c>
      <c r="Q73" s="37"/>
      <c r="R73" s="13">
        <f t="shared" si="20"/>
        <v>10.072618055555548</v>
      </c>
      <c r="S73" s="13">
        <f t="shared" si="17"/>
        <v>1.7784722222222906E-2</v>
      </c>
      <c r="T73" s="13">
        <f t="shared" si="15"/>
        <v>0.37622158834807851</v>
      </c>
      <c r="U73" s="13">
        <f t="shared" si="18"/>
        <v>3.7281386744732572</v>
      </c>
      <c r="V73" s="11"/>
      <c r="W73" s="27">
        <f t="shared" si="13"/>
        <v>2.097198674546813E-2</v>
      </c>
      <c r="X73" s="12">
        <f t="shared" si="16"/>
        <v>2.097198674546813E-2</v>
      </c>
      <c r="Y73" s="39">
        <f t="shared" si="14"/>
        <v>6.3778313148883546E-3</v>
      </c>
    </row>
    <row r="74" spans="1:25" x14ac:dyDescent="0.3">
      <c r="A74" s="20">
        <v>38384</v>
      </c>
      <c r="B74" s="84">
        <v>3.92</v>
      </c>
      <c r="C74" s="37"/>
      <c r="D74" s="13">
        <f t="shared" si="9"/>
        <v>3.8079999999999998</v>
      </c>
      <c r="E74" s="11"/>
      <c r="F74" s="12">
        <f t="shared" si="10"/>
        <v>2.8571428571428598E-2</v>
      </c>
      <c r="G74" s="12">
        <f t="shared" si="3"/>
        <v>2.8571428571428598E-2</v>
      </c>
      <c r="H74" s="39">
        <f t="shared" si="4"/>
        <v>1.2544000000000022E-2</v>
      </c>
      <c r="I74" s="37"/>
      <c r="J74" s="13">
        <f t="shared" si="6"/>
        <v>3.5069908353391299</v>
      </c>
      <c r="K74" s="13">
        <f t="shared" si="7"/>
        <v>0.30317056255250696</v>
      </c>
      <c r="L74" s="13">
        <f t="shared" si="12"/>
        <v>2.1074470908152767</v>
      </c>
      <c r="M74" s="11"/>
      <c r="N74" s="27">
        <f t="shared" si="8"/>
        <v>0.46238594622059265</v>
      </c>
      <c r="O74" s="12">
        <f t="shared" si="1"/>
        <v>0.46238594622059265</v>
      </c>
      <c r="P74" s="38">
        <f t="shared" si="2"/>
        <v>3.2853480485940034</v>
      </c>
      <c r="Q74" s="37"/>
      <c r="R74" s="13">
        <f t="shared" si="20"/>
        <v>10.09040277777777</v>
      </c>
      <c r="S74" s="13">
        <f t="shared" si="17"/>
        <v>1.7784722222222906E-2</v>
      </c>
      <c r="T74" s="13">
        <f t="shared" si="15"/>
        <v>0.40291968447242915</v>
      </c>
      <c r="U74" s="13">
        <f t="shared" si="18"/>
        <v>4.549862830613173</v>
      </c>
      <c r="V74" s="11"/>
      <c r="W74" s="27">
        <f t="shared" si="13"/>
        <v>-0.16067929352376864</v>
      </c>
      <c r="X74" s="12">
        <f t="shared" si="16"/>
        <v>0.16067929352376864</v>
      </c>
      <c r="Y74" s="39">
        <f t="shared" si="14"/>
        <v>0.39672718538803875</v>
      </c>
    </row>
    <row r="75" spans="1:25" x14ac:dyDescent="0.3">
      <c r="A75" s="20">
        <v>38412</v>
      </c>
      <c r="B75" s="84">
        <v>6.5439999999999996</v>
      </c>
      <c r="C75" s="37"/>
      <c r="D75" s="13">
        <f t="shared" si="9"/>
        <v>3.92</v>
      </c>
      <c r="E75" s="11"/>
      <c r="F75" s="12">
        <f t="shared" si="10"/>
        <v>0.40097799511002441</v>
      </c>
      <c r="G75" s="12">
        <f t="shared" si="3"/>
        <v>0.40097799511002441</v>
      </c>
      <c r="H75" s="39">
        <f t="shared" si="4"/>
        <v>6.8853759999999982</v>
      </c>
      <c r="I75" s="37"/>
      <c r="J75" s="13">
        <f t="shared" si="6"/>
        <v>5.9210662408512649</v>
      </c>
      <c r="K75" s="13">
        <f t="shared" si="7"/>
        <v>2.414075405512135</v>
      </c>
      <c r="L75" s="13">
        <f t="shared" si="12"/>
        <v>3.8101613978916369</v>
      </c>
      <c r="M75" s="11"/>
      <c r="N75" s="27">
        <f t="shared" si="8"/>
        <v>0.41776262257157132</v>
      </c>
      <c r="O75" s="12">
        <f t="shared" si="1"/>
        <v>0.41776262257157132</v>
      </c>
      <c r="P75" s="38">
        <f t="shared" si="2"/>
        <v>7.4738735023778071</v>
      </c>
      <c r="Q75" s="37"/>
      <c r="R75" s="13">
        <f t="shared" si="20"/>
        <v>10.108187499999993</v>
      </c>
      <c r="S75" s="13">
        <f t="shared" si="17"/>
        <v>1.7784722222222906E-2</v>
      </c>
      <c r="T75" s="13">
        <f t="shared" si="15"/>
        <v>0.6456546039338632</v>
      </c>
      <c r="U75" s="13">
        <f t="shared" si="18"/>
        <v>6.4678646572324325</v>
      </c>
      <c r="V75" s="11"/>
      <c r="W75" s="27">
        <f t="shared" si="13"/>
        <v>1.1634373894799368E-2</v>
      </c>
      <c r="X75" s="12">
        <f t="shared" si="16"/>
        <v>1.1634373894799368E-2</v>
      </c>
      <c r="Y75" s="39">
        <f t="shared" si="14"/>
        <v>5.7965904183349256E-3</v>
      </c>
    </row>
    <row r="76" spans="1:25" x14ac:dyDescent="0.3">
      <c r="A76" s="20">
        <v>38443</v>
      </c>
      <c r="B76" s="84">
        <v>9.6180000000000003</v>
      </c>
      <c r="C76" s="37"/>
      <c r="D76" s="13">
        <f t="shared" si="9"/>
        <v>6.5439999999999996</v>
      </c>
      <c r="E76" s="11"/>
      <c r="F76" s="12">
        <f t="shared" si="10"/>
        <v>0.31960906633395725</v>
      </c>
      <c r="G76" s="12">
        <f t="shared" si="3"/>
        <v>0.31960906633395725</v>
      </c>
      <c r="H76" s="39">
        <f t="shared" si="4"/>
        <v>9.4494760000000042</v>
      </c>
      <c r="I76" s="37"/>
      <c r="J76" s="13">
        <f t="shared" si="6"/>
        <v>9.3256872877316521</v>
      </c>
      <c r="K76" s="13">
        <f t="shared" si="7"/>
        <v>3.4046210468803872</v>
      </c>
      <c r="L76" s="13">
        <f t="shared" si="12"/>
        <v>8.3351416463634003</v>
      </c>
      <c r="M76" s="11"/>
      <c r="N76" s="27">
        <f t="shared" si="8"/>
        <v>0.13338098914915783</v>
      </c>
      <c r="O76" s="12">
        <f t="shared" si="1"/>
        <v>0.13338098914915783</v>
      </c>
      <c r="P76" s="38">
        <f t="shared" si="2"/>
        <v>1.6457255554952079</v>
      </c>
      <c r="Q76" s="37"/>
      <c r="R76" s="13">
        <f t="shared" si="20"/>
        <v>10.125972222222215</v>
      </c>
      <c r="S76" s="13">
        <f t="shared" si="17"/>
        <v>1.7784722222222906E-2</v>
      </c>
      <c r="T76" s="13">
        <f t="shared" si="15"/>
        <v>0.94698627564122762</v>
      </c>
      <c r="U76" s="13">
        <f t="shared" si="18"/>
        <v>9.4932432956991928</v>
      </c>
      <c r="V76" s="11"/>
      <c r="W76" s="27">
        <f t="shared" si="13"/>
        <v>1.2971169089291697E-2</v>
      </c>
      <c r="X76" s="12">
        <f t="shared" si="16"/>
        <v>1.2971169089291697E-2</v>
      </c>
      <c r="Y76" s="39">
        <f t="shared" si="14"/>
        <v>1.5564235267999131E-2</v>
      </c>
    </row>
    <row r="77" spans="1:25" x14ac:dyDescent="0.3">
      <c r="A77" s="20">
        <v>38473</v>
      </c>
      <c r="B77" s="84">
        <v>12.226000000000001</v>
      </c>
      <c r="C77" s="37"/>
      <c r="D77" s="13">
        <f t="shared" si="9"/>
        <v>9.6180000000000003</v>
      </c>
      <c r="E77" s="11"/>
      <c r="F77" s="12">
        <f t="shared" si="10"/>
        <v>0.21331588418125311</v>
      </c>
      <c r="G77" s="12">
        <f t="shared" si="3"/>
        <v>0.21331588418125311</v>
      </c>
      <c r="H77" s="39">
        <f t="shared" si="4"/>
        <v>6.8016640000000024</v>
      </c>
      <c r="I77" s="37"/>
      <c r="J77" s="13">
        <f t="shared" si="6"/>
        <v>12.340911936062225</v>
      </c>
      <c r="K77" s="13">
        <f t="shared" si="7"/>
        <v>3.0152246483305731</v>
      </c>
      <c r="L77" s="13">
        <f t="shared" si="12"/>
        <v>12.73030833461204</v>
      </c>
      <c r="M77" s="11"/>
      <c r="N77" s="27">
        <f t="shared" si="8"/>
        <v>-4.1248841371833746E-2</v>
      </c>
      <c r="O77" s="12">
        <f t="shared" si="1"/>
        <v>4.1248841371833746E-2</v>
      </c>
      <c r="P77" s="38">
        <f t="shared" si="2"/>
        <v>0.25432689635916866</v>
      </c>
      <c r="Q77" s="37"/>
      <c r="R77" s="13">
        <f t="shared" si="20"/>
        <v>10.143756944444437</v>
      </c>
      <c r="S77" s="13">
        <f t="shared" si="17"/>
        <v>1.7784722222222906E-2</v>
      </c>
      <c r="T77" s="13">
        <f t="shared" si="15"/>
        <v>1.2011241234272942</v>
      </c>
      <c r="U77" s="13">
        <f t="shared" si="18"/>
        <v>12.04395190050457</v>
      </c>
      <c r="V77" s="11"/>
      <c r="W77" s="27">
        <f t="shared" si="13"/>
        <v>1.4890242065714914E-2</v>
      </c>
      <c r="X77" s="12">
        <f t="shared" si="16"/>
        <v>1.4890242065714914E-2</v>
      </c>
      <c r="Y77" s="39">
        <f t="shared" si="14"/>
        <v>3.314151052989818E-2</v>
      </c>
    </row>
    <row r="78" spans="1:25" x14ac:dyDescent="0.3">
      <c r="A78" s="20">
        <v>38504</v>
      </c>
      <c r="B78" s="84">
        <v>14.476000000000001</v>
      </c>
      <c r="C78" s="37"/>
      <c r="D78" s="13">
        <f t="shared" si="9"/>
        <v>12.226000000000001</v>
      </c>
      <c r="E78" s="11"/>
      <c r="F78" s="12">
        <f t="shared" si="10"/>
        <v>0.15542967670627245</v>
      </c>
      <c r="G78" s="12">
        <f t="shared" si="3"/>
        <v>0.15542967670627245</v>
      </c>
      <c r="H78" s="39">
        <f t="shared" si="4"/>
        <v>5.0625</v>
      </c>
      <c r="I78" s="37"/>
      <c r="J78" s="13">
        <f t="shared" si="6"/>
        <v>14.676548339121886</v>
      </c>
      <c r="K78" s="13">
        <f t="shared" si="7"/>
        <v>2.3356364030596612</v>
      </c>
      <c r="L78" s="13">
        <f t="shared" si="12"/>
        <v>15.356136584392798</v>
      </c>
      <c r="M78" s="11"/>
      <c r="N78" s="27">
        <f t="shared" si="8"/>
        <v>-6.0799708786460176E-2</v>
      </c>
      <c r="O78" s="12">
        <f t="shared" ref="O78:O141" si="21">ABS(N78)</f>
        <v>6.0799708786460176E-2</v>
      </c>
      <c r="P78" s="38">
        <f t="shared" ref="P78:P141" si="22">(B78-L78)^2</f>
        <v>0.77464040718661997</v>
      </c>
      <c r="Q78" s="37"/>
      <c r="R78" s="13">
        <f t="shared" si="20"/>
        <v>10.161541666666659</v>
      </c>
      <c r="S78" s="13">
        <f t="shared" si="17"/>
        <v>1.7784722222222906E-2</v>
      </c>
      <c r="T78" s="13">
        <f t="shared" si="15"/>
        <v>1.420948315173475</v>
      </c>
      <c r="U78" s="13">
        <f t="shared" si="18"/>
        <v>14.316073121754043</v>
      </c>
      <c r="V78" s="11"/>
      <c r="W78" s="27">
        <f t="shared" si="13"/>
        <v>1.104772576996119E-2</v>
      </c>
      <c r="X78" s="12">
        <f t="shared" si="16"/>
        <v>1.104772576996119E-2</v>
      </c>
      <c r="Y78" s="39">
        <f t="shared" si="14"/>
        <v>2.5576606385497535E-2</v>
      </c>
    </row>
    <row r="79" spans="1:25" x14ac:dyDescent="0.3">
      <c r="A79" s="20">
        <v>38534</v>
      </c>
      <c r="B79" s="84">
        <v>15.19</v>
      </c>
      <c r="C79" s="37"/>
      <c r="D79" s="13">
        <f t="shared" si="9"/>
        <v>14.476000000000001</v>
      </c>
      <c r="E79" s="11"/>
      <c r="F79" s="12">
        <f t="shared" si="10"/>
        <v>4.7004608294930784E-2</v>
      </c>
      <c r="G79" s="12">
        <f t="shared" ref="G79:G142" si="23">ABS(F79)</f>
        <v>4.7004608294930784E-2</v>
      </c>
      <c r="H79" s="39">
        <f t="shared" ref="H79:H142" si="24">(B79-D79)^2</f>
        <v>0.50979599999999803</v>
      </c>
      <c r="I79" s="37"/>
      <c r="J79" s="13">
        <f t="shared" si="6"/>
        <v>15.605203878691016</v>
      </c>
      <c r="K79" s="13">
        <f t="shared" si="7"/>
        <v>0.92865553956912983</v>
      </c>
      <c r="L79" s="13">
        <f t="shared" si="12"/>
        <v>17.012184742181546</v>
      </c>
      <c r="M79" s="11"/>
      <c r="N79" s="27">
        <f t="shared" si="8"/>
        <v>-0.11995949586448627</v>
      </c>
      <c r="O79" s="12">
        <f t="shared" si="21"/>
        <v>0.11995949586448627</v>
      </c>
      <c r="P79" s="38">
        <f t="shared" si="22"/>
        <v>3.3203572346392289</v>
      </c>
      <c r="Q79" s="37"/>
      <c r="R79" s="13">
        <f t="shared" si="20"/>
        <v>10.179326388888882</v>
      </c>
      <c r="S79" s="13">
        <f t="shared" si="17"/>
        <v>1.7784722222222906E-2</v>
      </c>
      <c r="T79" s="13">
        <f t="shared" si="15"/>
        <v>1.4855607946726852</v>
      </c>
      <c r="U79" s="13">
        <f t="shared" si="18"/>
        <v>14.895913005471593</v>
      </c>
      <c r="V79" s="11"/>
      <c r="W79" s="27">
        <f t="shared" si="13"/>
        <v>1.9360565801738405E-2</v>
      </c>
      <c r="X79" s="12">
        <f t="shared" si="16"/>
        <v>1.9360565801738405E-2</v>
      </c>
      <c r="Y79" s="39">
        <f t="shared" si="14"/>
        <v>8.6487160350750922E-2</v>
      </c>
    </row>
    <row r="80" spans="1:25" x14ac:dyDescent="0.3">
      <c r="A80" s="20">
        <v>38565</v>
      </c>
      <c r="B80" s="84">
        <v>14.51</v>
      </c>
      <c r="C80" s="37"/>
      <c r="D80" s="13">
        <f t="shared" si="9"/>
        <v>15.19</v>
      </c>
      <c r="E80" s="11"/>
      <c r="F80" s="12">
        <f t="shared" ref="F80:F143" si="25">(B80-D80)/B80</f>
        <v>-4.6864231564438301E-2</v>
      </c>
      <c r="G80" s="12">
        <f t="shared" si="23"/>
        <v>4.6864231564438301E-2</v>
      </c>
      <c r="H80" s="39">
        <f t="shared" si="24"/>
        <v>0.46239999999999959</v>
      </c>
      <c r="I80" s="37"/>
      <c r="J80" s="13">
        <f t="shared" ref="J80:J143" si="26">$J$8*(B80)+(1-$J$8)*(J79+K79)</f>
        <v>14.971157565934242</v>
      </c>
      <c r="K80" s="13">
        <f t="shared" ref="K80:K143" si="27">$L$8*(J80-J79)+(1-$L$8)*K79</f>
        <v>-0.63404631275677481</v>
      </c>
      <c r="L80" s="13">
        <f t="shared" si="12"/>
        <v>16.533859418260146</v>
      </c>
      <c r="M80" s="11"/>
      <c r="N80" s="27">
        <f t="shared" ref="N80:N143" si="28">(B80-L80)/B80</f>
        <v>-0.13948031828119548</v>
      </c>
      <c r="O80" s="12">
        <f t="shared" si="21"/>
        <v>0.13948031828119548</v>
      </c>
      <c r="P80" s="38">
        <f t="shared" si="22"/>
        <v>4.0960069448802985</v>
      </c>
      <c r="Q80" s="37"/>
      <c r="R80" s="13">
        <f t="shared" si="20"/>
        <v>10.197111111111104</v>
      </c>
      <c r="S80" s="13">
        <f t="shared" si="17"/>
        <v>1.7784722222222906E-2</v>
      </c>
      <c r="T80" s="13">
        <f t="shared" si="15"/>
        <v>1.427265609423479</v>
      </c>
      <c r="U80" s="13">
        <f t="shared" si="18"/>
        <v>14.7002539972479</v>
      </c>
      <c r="V80" s="11"/>
      <c r="W80" s="27">
        <f t="shared" si="13"/>
        <v>-1.3111922622184734E-2</v>
      </c>
      <c r="X80" s="12">
        <f t="shared" si="16"/>
        <v>1.3111922622184734E-2</v>
      </c>
      <c r="Y80" s="39">
        <f t="shared" si="14"/>
        <v>3.6196583468804125E-2</v>
      </c>
    </row>
    <row r="81" spans="1:25" x14ac:dyDescent="0.3">
      <c r="A81" s="20">
        <v>38596</v>
      </c>
      <c r="B81" s="84">
        <v>13.217000000000001</v>
      </c>
      <c r="C81" s="37"/>
      <c r="D81" s="13">
        <f t="shared" ref="D81:D144" si="29">$D$8*B80+(1-$D$8)*D80</f>
        <v>14.51</v>
      </c>
      <c r="E81" s="11"/>
      <c r="F81" s="12">
        <f t="shared" si="25"/>
        <v>-9.7828554134826301E-2</v>
      </c>
      <c r="G81" s="12">
        <f t="shared" si="23"/>
        <v>9.7828554134826301E-2</v>
      </c>
      <c r="H81" s="39">
        <f t="shared" si="24"/>
        <v>1.6718489999999981</v>
      </c>
      <c r="I81" s="37"/>
      <c r="J81" s="13">
        <f t="shared" si="26"/>
        <v>13.47222908084937</v>
      </c>
      <c r="K81" s="13">
        <f t="shared" si="27"/>
        <v>-1.4989284850848712</v>
      </c>
      <c r="L81" s="13">
        <f t="shared" si="12"/>
        <v>14.337111253177467</v>
      </c>
      <c r="M81" s="11"/>
      <c r="N81" s="27">
        <f t="shared" si="28"/>
        <v>-8.4747768266434598E-2</v>
      </c>
      <c r="O81" s="12">
        <f t="shared" si="21"/>
        <v>8.4747768266434598E-2</v>
      </c>
      <c r="P81" s="38">
        <f t="shared" si="22"/>
        <v>1.2546492194947938</v>
      </c>
      <c r="Q81" s="37"/>
      <c r="R81" s="13">
        <f t="shared" si="20"/>
        <v>10.214895833333326</v>
      </c>
      <c r="S81" s="13">
        <f t="shared" si="17"/>
        <v>1.7784722222222906E-2</v>
      </c>
      <c r="T81" s="13">
        <f t="shared" si="15"/>
        <v>1.2903668526361418</v>
      </c>
      <c r="U81" s="13">
        <f t="shared" si="18"/>
        <v>13.061128013581628</v>
      </c>
      <c r="V81" s="11"/>
      <c r="W81" s="27">
        <f t="shared" si="13"/>
        <v>1.1793295484480002E-2</v>
      </c>
      <c r="X81" s="12">
        <f t="shared" si="16"/>
        <v>1.1793295484480002E-2</v>
      </c>
      <c r="Y81" s="39">
        <f t="shared" si="14"/>
        <v>2.4296076150009203E-2</v>
      </c>
    </row>
    <row r="82" spans="1:25" x14ac:dyDescent="0.3">
      <c r="A82" s="20">
        <v>38626</v>
      </c>
      <c r="B82" s="84">
        <v>10.601000000000001</v>
      </c>
      <c r="C82" s="37"/>
      <c r="D82" s="13">
        <f t="shared" si="29"/>
        <v>13.217000000000001</v>
      </c>
      <c r="E82" s="11"/>
      <c r="F82" s="12">
        <f t="shared" si="25"/>
        <v>-0.2467691727195547</v>
      </c>
      <c r="G82" s="12">
        <f t="shared" si="23"/>
        <v>0.2467691727195547</v>
      </c>
      <c r="H82" s="39">
        <f t="shared" si="24"/>
        <v>6.843455999999998</v>
      </c>
      <c r="I82" s="37"/>
      <c r="J82" s="13">
        <f t="shared" si="26"/>
        <v>10.913693063936678</v>
      </c>
      <c r="K82" s="13">
        <f t="shared" si="27"/>
        <v>-2.5585360169126918</v>
      </c>
      <c r="L82" s="13">
        <f t="shared" si="12"/>
        <v>11.973300595764499</v>
      </c>
      <c r="M82" s="11"/>
      <c r="N82" s="27">
        <f t="shared" si="28"/>
        <v>-0.1294501080807941</v>
      </c>
      <c r="O82" s="12">
        <f t="shared" si="21"/>
        <v>0.1294501080807941</v>
      </c>
      <c r="P82" s="38">
        <f t="shared" si="22"/>
        <v>1.8832089251355968</v>
      </c>
      <c r="Q82" s="37"/>
      <c r="R82" s="13">
        <f t="shared" si="20"/>
        <v>10.232680555555548</v>
      </c>
      <c r="S82" s="13">
        <f t="shared" si="17"/>
        <v>1.7784722222222906E-2</v>
      </c>
      <c r="T82" s="13">
        <f t="shared" si="15"/>
        <v>1.0327168891293017</v>
      </c>
      <c r="U82" s="13">
        <f t="shared" si="18"/>
        <v>10.455937205702011</v>
      </c>
      <c r="V82" s="11"/>
      <c r="W82" s="27">
        <f t="shared" si="13"/>
        <v>1.3683878341476302E-2</v>
      </c>
      <c r="X82" s="12">
        <f t="shared" si="16"/>
        <v>1.3683878341476302E-2</v>
      </c>
      <c r="Y82" s="39">
        <f t="shared" si="14"/>
        <v>2.1043214289541045E-2</v>
      </c>
    </row>
    <row r="83" spans="1:25" x14ac:dyDescent="0.3">
      <c r="A83" s="20">
        <v>38657</v>
      </c>
      <c r="B83" s="84">
        <v>7.4229999999999903</v>
      </c>
      <c r="C83" s="37"/>
      <c r="D83" s="13">
        <f t="shared" si="29"/>
        <v>10.601000000000001</v>
      </c>
      <c r="E83" s="11"/>
      <c r="F83" s="12">
        <f t="shared" si="25"/>
        <v>-0.42812878889936884</v>
      </c>
      <c r="G83" s="12">
        <f t="shared" si="23"/>
        <v>0.42812878889936884</v>
      </c>
      <c r="H83" s="39">
        <f t="shared" si="24"/>
        <v>10.099684000000067</v>
      </c>
      <c r="I83" s="37"/>
      <c r="J83" s="13">
        <f t="shared" si="26"/>
        <v>7.6354017463839288</v>
      </c>
      <c r="K83" s="13">
        <f t="shared" si="27"/>
        <v>-3.2782913175527497</v>
      </c>
      <c r="L83" s="13">
        <f t="shared" si="12"/>
        <v>8.3551570470239866</v>
      </c>
      <c r="M83" s="11"/>
      <c r="N83" s="27">
        <f t="shared" si="28"/>
        <v>-0.12557686205361682</v>
      </c>
      <c r="O83" s="12">
        <f t="shared" si="21"/>
        <v>0.12557686205361682</v>
      </c>
      <c r="P83" s="38">
        <f t="shared" si="22"/>
        <v>0.86891676031649701</v>
      </c>
      <c r="Q83" s="37"/>
      <c r="R83" s="13">
        <f t="shared" si="20"/>
        <v>10.250465277777771</v>
      </c>
      <c r="S83" s="13">
        <f t="shared" si="17"/>
        <v>1.7784722222222906E-2</v>
      </c>
      <c r="T83" s="13">
        <f t="shared" si="15"/>
        <v>0.72339648487877706</v>
      </c>
      <c r="U83" s="13">
        <f t="shared" si="18"/>
        <v>7.3890485374776347</v>
      </c>
      <c r="V83" s="11"/>
      <c r="W83" s="27">
        <f t="shared" si="13"/>
        <v>4.5738195503644934E-3</v>
      </c>
      <c r="X83" s="12">
        <f t="shared" si="16"/>
        <v>4.5738195503644934E-3</v>
      </c>
      <c r="Y83" s="39">
        <f t="shared" si="14"/>
        <v>1.1527018074069162E-3</v>
      </c>
    </row>
    <row r="84" spans="1:25" x14ac:dyDescent="0.3">
      <c r="A84" s="20">
        <v>38687</v>
      </c>
      <c r="B84" s="84">
        <v>4.8780000000000001</v>
      </c>
      <c r="C84" s="37"/>
      <c r="D84" s="13">
        <f t="shared" si="29"/>
        <v>7.4229999999999903</v>
      </c>
      <c r="E84" s="11"/>
      <c r="F84" s="12">
        <f t="shared" si="25"/>
        <v>-0.52173021730217095</v>
      </c>
      <c r="G84" s="12">
        <f t="shared" si="23"/>
        <v>0.52173021730217095</v>
      </c>
      <c r="H84" s="39">
        <f t="shared" si="24"/>
        <v>6.4770249999999496</v>
      </c>
      <c r="I84" s="37"/>
      <c r="J84" s="13">
        <f t="shared" si="26"/>
        <v>4.7593098555198816</v>
      </c>
      <c r="K84" s="13">
        <f t="shared" si="27"/>
        <v>-2.8760918908640472</v>
      </c>
      <c r="L84" s="13">
        <f t="shared" si="12"/>
        <v>4.357110428831179</v>
      </c>
      <c r="M84" s="11"/>
      <c r="N84" s="27">
        <f t="shared" si="28"/>
        <v>0.10678342992390756</v>
      </c>
      <c r="O84" s="12">
        <f t="shared" si="21"/>
        <v>0.10678342992390756</v>
      </c>
      <c r="P84" s="38">
        <f t="shared" si="22"/>
        <v>0.27132594535243831</v>
      </c>
      <c r="Q84" s="37"/>
      <c r="R84" s="13">
        <f t="shared" si="20"/>
        <v>10.268249999999993</v>
      </c>
      <c r="S84" s="13">
        <f t="shared" si="17"/>
        <v>1.7784722222222906E-2</v>
      </c>
      <c r="T84" s="13">
        <f t="shared" si="15"/>
        <v>0.46722538934273894</v>
      </c>
      <c r="U84" s="13">
        <f t="shared" si="18"/>
        <v>4.5301876652654389</v>
      </c>
      <c r="V84" s="11"/>
      <c r="W84" s="27">
        <f t="shared" si="13"/>
        <v>7.1302241643001474E-2</v>
      </c>
      <c r="X84" s="12">
        <f t="shared" si="16"/>
        <v>7.1302241643001474E-2</v>
      </c>
      <c r="Y84" s="39">
        <f t="shared" si="14"/>
        <v>0.12097342019350645</v>
      </c>
    </row>
    <row r="85" spans="1:25" x14ac:dyDescent="0.3">
      <c r="A85" s="20">
        <v>38718</v>
      </c>
      <c r="B85" s="84">
        <v>3.286</v>
      </c>
      <c r="C85" s="37"/>
      <c r="D85" s="13">
        <f t="shared" si="29"/>
        <v>4.8780000000000001</v>
      </c>
      <c r="E85" s="11"/>
      <c r="F85" s="12">
        <f t="shared" si="25"/>
        <v>-0.4844796104686549</v>
      </c>
      <c r="G85" s="12">
        <f t="shared" si="23"/>
        <v>0.4844796104686549</v>
      </c>
      <c r="H85" s="39">
        <f t="shared" si="24"/>
        <v>2.5344640000000003</v>
      </c>
      <c r="I85" s="37"/>
      <c r="J85" s="13">
        <f t="shared" si="26"/>
        <v>2.9663614207988207</v>
      </c>
      <c r="K85" s="13">
        <f t="shared" si="27"/>
        <v>-1.7929484347210609</v>
      </c>
      <c r="L85" s="13">
        <f t="shared" si="12"/>
        <v>1.8832179646558345</v>
      </c>
      <c r="M85" s="11"/>
      <c r="N85" s="27">
        <f t="shared" si="28"/>
        <v>0.42689654149244233</v>
      </c>
      <c r="O85" s="12">
        <f t="shared" si="21"/>
        <v>0.42689654149244233</v>
      </c>
      <c r="P85" s="38">
        <f t="shared" si="22"/>
        <v>1.9677974386843198</v>
      </c>
      <c r="Q85" s="37"/>
      <c r="R85" s="13">
        <f t="shared" si="20"/>
        <v>10.286034722222215</v>
      </c>
      <c r="S85" s="13">
        <f t="shared" si="17"/>
        <v>1.7784722222222906E-2</v>
      </c>
      <c r="T85" s="13">
        <f t="shared" si="15"/>
        <v>0.33258480953545322</v>
      </c>
      <c r="U85" s="13">
        <f t="shared" si="18"/>
        <v>3.8698283209979283</v>
      </c>
      <c r="V85" s="11"/>
      <c r="W85" s="27">
        <f t="shared" si="13"/>
        <v>-0.17767143061409868</v>
      </c>
      <c r="X85" s="12">
        <f t="shared" si="16"/>
        <v>0.17767143061409868</v>
      </c>
      <c r="Y85" s="39">
        <f t="shared" si="14"/>
        <v>0.34085550839925993</v>
      </c>
    </row>
    <row r="86" spans="1:25" x14ac:dyDescent="0.3">
      <c r="A86" s="20">
        <v>38749</v>
      </c>
      <c r="B86" s="84">
        <v>4.43</v>
      </c>
      <c r="C86" s="37"/>
      <c r="D86" s="13">
        <f t="shared" si="29"/>
        <v>3.286</v>
      </c>
      <c r="E86" s="11"/>
      <c r="F86" s="12">
        <f t="shared" si="25"/>
        <v>0.25823927765237015</v>
      </c>
      <c r="G86" s="12">
        <f t="shared" si="23"/>
        <v>0.25823927765237015</v>
      </c>
      <c r="H86" s="39">
        <f t="shared" si="24"/>
        <v>1.3087359999999992</v>
      </c>
      <c r="I86" s="37"/>
      <c r="J86" s="13">
        <f t="shared" si="26"/>
        <v>3.6879525400610595</v>
      </c>
      <c r="K86" s="13">
        <f t="shared" si="27"/>
        <v>0.72159111926223884</v>
      </c>
      <c r="L86" s="13">
        <f t="shared" ref="L86:L149" si="30">J85+K85</f>
        <v>1.1734129860777598</v>
      </c>
      <c r="M86" s="11"/>
      <c r="N86" s="27">
        <f t="shared" si="28"/>
        <v>0.73512122210434316</v>
      </c>
      <c r="O86" s="12">
        <f t="shared" si="21"/>
        <v>0.73512122210434316</v>
      </c>
      <c r="P86" s="38">
        <f t="shared" si="22"/>
        <v>10.60535897924697</v>
      </c>
      <c r="Q86" s="37"/>
      <c r="R86" s="13">
        <f t="shared" si="20"/>
        <v>10.303819444444438</v>
      </c>
      <c r="S86" s="13">
        <f t="shared" si="17"/>
        <v>1.7784722222222906E-2</v>
      </c>
      <c r="T86" s="13">
        <f t="shared" si="15"/>
        <v>0.423691204710124</v>
      </c>
      <c r="U86" s="13">
        <f t="shared" si="18"/>
        <v>4.1516116794164333</v>
      </c>
      <c r="V86" s="11"/>
      <c r="W86" s="27">
        <f t="shared" si="13"/>
        <v>6.2841607355206872E-2</v>
      </c>
      <c r="X86" s="12">
        <f t="shared" si="16"/>
        <v>6.2841607355206872E-2</v>
      </c>
      <c r="Y86" s="39">
        <f t="shared" si="14"/>
        <v>7.750005703733856E-2</v>
      </c>
    </row>
    <row r="87" spans="1:25" x14ac:dyDescent="0.3">
      <c r="A87" s="20">
        <v>38777</v>
      </c>
      <c r="B87" s="84">
        <v>6.3289999999999997</v>
      </c>
      <c r="C87" s="37"/>
      <c r="D87" s="13">
        <f t="shared" si="29"/>
        <v>4.43</v>
      </c>
      <c r="E87" s="11"/>
      <c r="F87" s="12">
        <f t="shared" si="25"/>
        <v>0.30004740085321535</v>
      </c>
      <c r="G87" s="12">
        <f t="shared" si="23"/>
        <v>0.30004740085321535</v>
      </c>
      <c r="H87" s="39">
        <f t="shared" si="24"/>
        <v>3.606201</v>
      </c>
      <c r="I87" s="37"/>
      <c r="J87" s="13">
        <f t="shared" si="26"/>
        <v>5.8916317687893205</v>
      </c>
      <c r="K87" s="13">
        <f t="shared" si="27"/>
        <v>2.2036792287282609</v>
      </c>
      <c r="L87" s="13">
        <f t="shared" si="30"/>
        <v>4.4095436593232984</v>
      </c>
      <c r="M87" s="11"/>
      <c r="N87" s="27">
        <f t="shared" si="28"/>
        <v>0.30327956085901431</v>
      </c>
      <c r="O87" s="12">
        <f t="shared" si="21"/>
        <v>0.30327956085901431</v>
      </c>
      <c r="P87" s="38">
        <f t="shared" si="22"/>
        <v>3.684312643763993</v>
      </c>
      <c r="Q87" s="37"/>
      <c r="R87" s="13">
        <f t="shared" si="20"/>
        <v>10.32160416666666</v>
      </c>
      <c r="S87" s="13">
        <f t="shared" si="17"/>
        <v>1.7784722222222906E-2</v>
      </c>
      <c r="T87" s="13">
        <f t="shared" si="15"/>
        <v>0.62068791298692538</v>
      </c>
      <c r="U87" s="13">
        <f t="shared" si="18"/>
        <v>6.6641912501912746</v>
      </c>
      <c r="V87" s="11"/>
      <c r="W87" s="27">
        <f t="shared" si="13"/>
        <v>-5.2961170831296388E-2</v>
      </c>
      <c r="X87" s="12">
        <f t="shared" si="16"/>
        <v>5.2961170831296388E-2</v>
      </c>
      <c r="Y87" s="39">
        <f t="shared" si="14"/>
        <v>0.1123531742047898</v>
      </c>
    </row>
    <row r="88" spans="1:25" x14ac:dyDescent="0.3">
      <c r="A88" s="20">
        <v>38808</v>
      </c>
      <c r="B88" s="84">
        <v>9.0549999999999997</v>
      </c>
      <c r="C88" s="37"/>
      <c r="D88" s="13">
        <f t="shared" si="29"/>
        <v>6.3289999999999997</v>
      </c>
      <c r="E88" s="11"/>
      <c r="F88" s="12">
        <f t="shared" si="25"/>
        <v>0.30104914411927114</v>
      </c>
      <c r="G88" s="12">
        <f t="shared" si="23"/>
        <v>0.30104914411927114</v>
      </c>
      <c r="H88" s="39">
        <f t="shared" si="24"/>
        <v>7.431076</v>
      </c>
      <c r="I88" s="37"/>
      <c r="J88" s="13">
        <f t="shared" si="26"/>
        <v>8.836324809200871</v>
      </c>
      <c r="K88" s="13">
        <f t="shared" si="27"/>
        <v>2.9446930404115506</v>
      </c>
      <c r="L88" s="13">
        <f t="shared" si="30"/>
        <v>8.095310997517581</v>
      </c>
      <c r="M88" s="11"/>
      <c r="N88" s="27">
        <f t="shared" si="28"/>
        <v>0.10598442876669451</v>
      </c>
      <c r="O88" s="12">
        <f t="shared" si="21"/>
        <v>0.10598442876669451</v>
      </c>
      <c r="P88" s="38">
        <f t="shared" si="22"/>
        <v>0.92100298148569992</v>
      </c>
      <c r="Q88" s="37"/>
      <c r="R88" s="13">
        <f t="shared" si="20"/>
        <v>10.339388888888882</v>
      </c>
      <c r="S88" s="13">
        <f t="shared" si="17"/>
        <v>1.7784722222222906E-2</v>
      </c>
      <c r="T88" s="13">
        <f t="shared" si="15"/>
        <v>0.89224039074088157</v>
      </c>
      <c r="U88" s="13">
        <f t="shared" si="18"/>
        <v>9.791259376295173</v>
      </c>
      <c r="V88" s="11"/>
      <c r="W88" s="27">
        <f t="shared" si="13"/>
        <v>-8.13097047261373E-2</v>
      </c>
      <c r="X88" s="12">
        <f t="shared" si="16"/>
        <v>8.13097047261373E-2</v>
      </c>
      <c r="Y88" s="39">
        <f t="shared" si="14"/>
        <v>0.54207786918255751</v>
      </c>
    </row>
    <row r="89" spans="1:25" x14ac:dyDescent="0.3">
      <c r="A89" s="20">
        <v>38838</v>
      </c>
      <c r="B89" s="84">
        <v>11.786</v>
      </c>
      <c r="C89" s="37"/>
      <c r="D89" s="13">
        <f t="shared" si="29"/>
        <v>9.0549999999999997</v>
      </c>
      <c r="E89" s="11"/>
      <c r="F89" s="12">
        <f t="shared" si="25"/>
        <v>0.23171559477346004</v>
      </c>
      <c r="G89" s="12">
        <f t="shared" si="23"/>
        <v>0.23171559477346004</v>
      </c>
      <c r="H89" s="39">
        <f t="shared" si="24"/>
        <v>7.4583609999999991</v>
      </c>
      <c r="I89" s="37"/>
      <c r="J89" s="13">
        <f t="shared" si="26"/>
        <v>11.78486476485218</v>
      </c>
      <c r="K89" s="13">
        <f t="shared" si="27"/>
        <v>2.9485399556513094</v>
      </c>
      <c r="L89" s="13">
        <f t="shared" si="30"/>
        <v>11.781017849612422</v>
      </c>
      <c r="M89" s="11"/>
      <c r="N89" s="27">
        <f t="shared" si="28"/>
        <v>4.227176639723391E-4</v>
      </c>
      <c r="O89" s="12">
        <f t="shared" si="21"/>
        <v>4.227176639723391E-4</v>
      </c>
      <c r="P89" s="38">
        <f t="shared" si="22"/>
        <v>2.48218224844435E-5</v>
      </c>
      <c r="Q89" s="37"/>
      <c r="R89" s="13">
        <f t="shared" si="20"/>
        <v>10.357173611111104</v>
      </c>
      <c r="S89" s="13">
        <f t="shared" si="17"/>
        <v>1.7784722222222906E-2</v>
      </c>
      <c r="T89" s="13">
        <f t="shared" si="15"/>
        <v>1.1525596481658362</v>
      </c>
      <c r="U89" s="13">
        <f t="shared" si="18"/>
        <v>12.44025107483013</v>
      </c>
      <c r="V89" s="11"/>
      <c r="W89" s="27">
        <f t="shared" si="13"/>
        <v>-5.5510866691848806E-2</v>
      </c>
      <c r="X89" s="12">
        <f t="shared" si="16"/>
        <v>5.5510866691848806E-2</v>
      </c>
      <c r="Y89" s="39">
        <f t="shared" si="14"/>
        <v>0.42804446891638037</v>
      </c>
    </row>
    <row r="90" spans="1:25" x14ac:dyDescent="0.3">
      <c r="A90" s="20">
        <v>38869</v>
      </c>
      <c r="B90" s="84">
        <v>14.443</v>
      </c>
      <c r="C90" s="37"/>
      <c r="D90" s="13">
        <f t="shared" si="29"/>
        <v>11.786</v>
      </c>
      <c r="E90" s="11"/>
      <c r="F90" s="12">
        <f t="shared" si="25"/>
        <v>0.18396455030118397</v>
      </c>
      <c r="G90" s="12">
        <f t="shared" si="23"/>
        <v>0.18396455030118397</v>
      </c>
      <c r="H90" s="39">
        <f t="shared" si="24"/>
        <v>7.0596490000000003</v>
      </c>
      <c r="I90" s="37"/>
      <c r="J90" s="13">
        <f t="shared" si="26"/>
        <v>14.509171757205515</v>
      </c>
      <c r="K90" s="13">
        <f t="shared" si="27"/>
        <v>2.7243069923533341</v>
      </c>
      <c r="L90" s="13">
        <f t="shared" si="30"/>
        <v>14.73340472050349</v>
      </c>
      <c r="M90" s="11"/>
      <c r="N90" s="27">
        <f t="shared" si="28"/>
        <v>-2.0106952883991575E-2</v>
      </c>
      <c r="O90" s="12">
        <f t="shared" si="21"/>
        <v>2.0106952883991575E-2</v>
      </c>
      <c r="P90" s="38">
        <f t="shared" si="22"/>
        <v>8.4334901690710326E-2</v>
      </c>
      <c r="Q90" s="37"/>
      <c r="R90" s="13">
        <f t="shared" si="20"/>
        <v>10.374958333333327</v>
      </c>
      <c r="S90" s="13">
        <f t="shared" ref="S90:S153" si="31">$T$8*(R90-R89)+(1-$T$8)*S89</f>
        <v>1.7784722222222906E-2</v>
      </c>
      <c r="T90" s="13">
        <f t="shared" ref="T90:T153" si="32">$V$8*B90/R90+(1-$V$8)*T78</f>
        <v>1.3987711407207555</v>
      </c>
      <c r="U90" s="13">
        <f t="shared" si="18"/>
        <v>14.742279563744994</v>
      </c>
      <c r="V90" s="11"/>
      <c r="W90" s="27">
        <f t="shared" ref="W90:W153" si="33">(B90-U90)/B90</f>
        <v>-2.0721426555770552E-2</v>
      </c>
      <c r="X90" s="12">
        <f t="shared" si="16"/>
        <v>2.0721426555770552E-2</v>
      </c>
      <c r="Y90" s="39">
        <f t="shared" ref="Y90:Y153" si="34">(B90-U90)^2</f>
        <v>8.9568257275393984E-2</v>
      </c>
    </row>
    <row r="91" spans="1:25" x14ac:dyDescent="0.3">
      <c r="A91" s="20">
        <v>38899</v>
      </c>
      <c r="B91" s="84">
        <v>15.042</v>
      </c>
      <c r="C91" s="37"/>
      <c r="D91" s="13">
        <f t="shared" si="29"/>
        <v>14.443</v>
      </c>
      <c r="E91" s="11"/>
      <c r="F91" s="12">
        <f t="shared" si="25"/>
        <v>3.9821832203164487E-2</v>
      </c>
      <c r="G91" s="12">
        <f t="shared" si="23"/>
        <v>3.9821832203164487E-2</v>
      </c>
      <c r="H91" s="39">
        <f t="shared" si="24"/>
        <v>0.35880100000000026</v>
      </c>
      <c r="I91" s="37"/>
      <c r="J91" s="13">
        <f t="shared" si="26"/>
        <v>15.541351386180752</v>
      </c>
      <c r="K91" s="13">
        <f t="shared" si="27"/>
        <v>1.0321796289752374</v>
      </c>
      <c r="L91" s="13">
        <f t="shared" si="30"/>
        <v>17.233478749558849</v>
      </c>
      <c r="M91" s="11"/>
      <c r="N91" s="27">
        <f t="shared" si="28"/>
        <v>-0.14569064948536423</v>
      </c>
      <c r="O91" s="12">
        <f t="shared" si="21"/>
        <v>0.14569064948536423</v>
      </c>
      <c r="P91" s="38">
        <f t="shared" si="22"/>
        <v>4.8025791097680157</v>
      </c>
      <c r="Q91" s="37"/>
      <c r="R91" s="13">
        <f t="shared" ref="R91:R154" si="35">$L$7*H91/T79+(1-$L$7)*(R90+S90)</f>
        <v>10.392743055555549</v>
      </c>
      <c r="S91" s="13">
        <f t="shared" si="31"/>
        <v>1.7784722222222906E-2</v>
      </c>
      <c r="T91" s="13">
        <f t="shared" si="32"/>
        <v>1.4561888766344153</v>
      </c>
      <c r="U91" s="13">
        <f t="shared" si="18"/>
        <v>15.439051632440131</v>
      </c>
      <c r="V91" s="11"/>
      <c r="W91" s="27">
        <f t="shared" si="33"/>
        <v>-2.6396199470823802E-2</v>
      </c>
      <c r="X91" s="12">
        <f t="shared" ref="X91:X154" si="36">ABS(W91)</f>
        <v>2.6396199470823802E-2</v>
      </c>
      <c r="Y91" s="39">
        <f t="shared" si="34"/>
        <v>0.15764999882337341</v>
      </c>
    </row>
    <row r="92" spans="1:25" x14ac:dyDescent="0.3">
      <c r="A92" s="20">
        <v>38930</v>
      </c>
      <c r="B92" s="84">
        <v>14.913</v>
      </c>
      <c r="C92" s="37"/>
      <c r="D92" s="13">
        <f t="shared" si="29"/>
        <v>15.042</v>
      </c>
      <c r="E92" s="11"/>
      <c r="F92" s="12">
        <f t="shared" si="25"/>
        <v>-8.6501709917521322E-3</v>
      </c>
      <c r="G92" s="12">
        <f t="shared" si="23"/>
        <v>8.6501709917521322E-3</v>
      </c>
      <c r="H92" s="39">
        <f t="shared" si="24"/>
        <v>1.6640999999999885E-2</v>
      </c>
      <c r="I92" s="37"/>
      <c r="J92" s="13">
        <f t="shared" si="26"/>
        <v>15.291369383860644</v>
      </c>
      <c r="K92" s="13">
        <f t="shared" si="27"/>
        <v>-0.24998200232010781</v>
      </c>
      <c r="L92" s="13">
        <f t="shared" si="30"/>
        <v>16.573531015155989</v>
      </c>
      <c r="M92" s="11"/>
      <c r="N92" s="27">
        <f t="shared" si="28"/>
        <v>-0.1113478854124582</v>
      </c>
      <c r="O92" s="12">
        <f t="shared" si="21"/>
        <v>0.1113478854124582</v>
      </c>
      <c r="P92" s="38">
        <f t="shared" si="22"/>
        <v>2.7573632522949798</v>
      </c>
      <c r="Q92" s="37"/>
      <c r="R92" s="13">
        <f t="shared" si="35"/>
        <v>10.410527777777771</v>
      </c>
      <c r="S92" s="13">
        <f t="shared" si="31"/>
        <v>1.7784722222222906E-2</v>
      </c>
      <c r="T92" s="13">
        <f t="shared" si="32"/>
        <v>1.4312838438819533</v>
      </c>
      <c r="U92" s="13">
        <f t="shared" si="18"/>
        <v>14.858588273170048</v>
      </c>
      <c r="V92" s="11"/>
      <c r="W92" s="27">
        <f t="shared" si="33"/>
        <v>3.6486103956248008E-3</v>
      </c>
      <c r="X92" s="12">
        <f t="shared" si="36"/>
        <v>3.6486103956248008E-3</v>
      </c>
      <c r="Y92" s="39">
        <f t="shared" si="34"/>
        <v>2.9606360166173898E-3</v>
      </c>
    </row>
    <row r="93" spans="1:25" x14ac:dyDescent="0.3">
      <c r="A93" s="20">
        <v>38961</v>
      </c>
      <c r="B93" s="84">
        <v>12.875</v>
      </c>
      <c r="C93" s="37"/>
      <c r="D93" s="13">
        <f t="shared" si="29"/>
        <v>14.913</v>
      </c>
      <c r="E93" s="11"/>
      <c r="F93" s="12">
        <f t="shared" si="25"/>
        <v>-0.15829126213592234</v>
      </c>
      <c r="G93" s="12">
        <f t="shared" si="23"/>
        <v>0.15829126213592234</v>
      </c>
      <c r="H93" s="39">
        <f t="shared" si="24"/>
        <v>4.1534440000000012</v>
      </c>
      <c r="I93" s="37"/>
      <c r="J93" s="13">
        <f t="shared" si="26"/>
        <v>13.368634055175997</v>
      </c>
      <c r="K93" s="13">
        <f t="shared" si="27"/>
        <v>-1.9227353286846469</v>
      </c>
      <c r="L93" s="13">
        <f t="shared" si="30"/>
        <v>15.041387381540536</v>
      </c>
      <c r="M93" s="11"/>
      <c r="N93" s="27">
        <f t="shared" si="28"/>
        <v>-0.16826309759538147</v>
      </c>
      <c r="O93" s="12">
        <f t="shared" si="21"/>
        <v>0.16826309759538147</v>
      </c>
      <c r="P93" s="38">
        <f t="shared" si="22"/>
        <v>4.6932342868980612</v>
      </c>
      <c r="Q93" s="37"/>
      <c r="R93" s="13">
        <f t="shared" si="35"/>
        <v>10.428312499999993</v>
      </c>
      <c r="S93" s="13">
        <f t="shared" si="31"/>
        <v>1.7784722222222906E-2</v>
      </c>
      <c r="T93" s="13">
        <f t="shared" si="32"/>
        <v>1.2475082270713089</v>
      </c>
      <c r="U93" s="13">
        <f t="shared" ref="U93:U156" si="37">(R92+S92)*T81</f>
        <v>13.456348778931128</v>
      </c>
      <c r="V93" s="11"/>
      <c r="W93" s="27">
        <f t="shared" si="33"/>
        <v>-4.5153303217951676E-2</v>
      </c>
      <c r="X93" s="12">
        <f t="shared" si="36"/>
        <v>4.5153303217951676E-2</v>
      </c>
      <c r="Y93" s="39">
        <f t="shared" si="34"/>
        <v>0.33796640276471329</v>
      </c>
    </row>
    <row r="94" spans="1:25" x14ac:dyDescent="0.3">
      <c r="A94" s="20">
        <v>38991</v>
      </c>
      <c r="B94" s="84">
        <v>10.289</v>
      </c>
      <c r="C94" s="37"/>
      <c r="D94" s="13">
        <f t="shared" si="29"/>
        <v>12.875</v>
      </c>
      <c r="E94" s="11"/>
      <c r="F94" s="12">
        <f t="shared" si="25"/>
        <v>-0.25133637865681802</v>
      </c>
      <c r="G94" s="12">
        <f t="shared" si="23"/>
        <v>0.25133637865681802</v>
      </c>
      <c r="H94" s="39">
        <f t="shared" si="24"/>
        <v>6.6873960000000015</v>
      </c>
      <c r="I94" s="37"/>
      <c r="J94" s="13">
        <f t="shared" si="26"/>
        <v>10.5526114919483</v>
      </c>
      <c r="K94" s="13">
        <f t="shared" si="27"/>
        <v>-2.8160225632276976</v>
      </c>
      <c r="L94" s="13">
        <f t="shared" si="30"/>
        <v>11.44589872649135</v>
      </c>
      <c r="M94" s="11"/>
      <c r="N94" s="27">
        <f t="shared" si="28"/>
        <v>-0.11244034663148514</v>
      </c>
      <c r="O94" s="12">
        <f t="shared" si="21"/>
        <v>0.11244034663148514</v>
      </c>
      <c r="P94" s="38">
        <f t="shared" si="22"/>
        <v>1.3384146633573089</v>
      </c>
      <c r="Q94" s="37"/>
      <c r="R94" s="13">
        <f t="shared" si="35"/>
        <v>10.446097222222216</v>
      </c>
      <c r="S94" s="13">
        <f t="shared" si="31"/>
        <v>1.7784722222222906E-2</v>
      </c>
      <c r="T94" s="13">
        <f t="shared" si="32"/>
        <v>0.99600210113832355</v>
      </c>
      <c r="U94" s="13">
        <f t="shared" si="37"/>
        <v>10.787861026875566</v>
      </c>
      <c r="V94" s="11"/>
      <c r="W94" s="27">
        <f t="shared" si="33"/>
        <v>-4.8484889384348959E-2</v>
      </c>
      <c r="X94" s="12">
        <f t="shared" si="36"/>
        <v>4.8484889384348959E-2</v>
      </c>
      <c r="Y94" s="39">
        <f t="shared" si="34"/>
        <v>0.24886232413534462</v>
      </c>
    </row>
    <row r="95" spans="1:25" x14ac:dyDescent="0.3">
      <c r="A95" s="20">
        <v>39022</v>
      </c>
      <c r="B95" s="84">
        <v>6.9550000000000001</v>
      </c>
      <c r="C95" s="37"/>
      <c r="D95" s="13">
        <f t="shared" si="29"/>
        <v>10.289</v>
      </c>
      <c r="E95" s="11"/>
      <c r="F95" s="12">
        <f t="shared" si="25"/>
        <v>-0.47936736161035221</v>
      </c>
      <c r="G95" s="12">
        <f t="shared" si="23"/>
        <v>0.47936736161035221</v>
      </c>
      <c r="H95" s="39">
        <f t="shared" si="24"/>
        <v>11.115555999999998</v>
      </c>
      <c r="I95" s="37"/>
      <c r="J95" s="13">
        <f t="shared" si="26"/>
        <v>7.1330932236092766</v>
      </c>
      <c r="K95" s="13">
        <f t="shared" si="27"/>
        <v>-3.4195182683390231</v>
      </c>
      <c r="L95" s="13">
        <f t="shared" si="30"/>
        <v>7.736588928720602</v>
      </c>
      <c r="M95" s="11"/>
      <c r="N95" s="27">
        <f t="shared" si="28"/>
        <v>-0.11237799118915916</v>
      </c>
      <c r="O95" s="12">
        <f t="shared" si="21"/>
        <v>0.11237799118915916</v>
      </c>
      <c r="P95" s="38">
        <f t="shared" si="22"/>
        <v>0.61088125349861822</v>
      </c>
      <c r="Q95" s="37"/>
      <c r="R95" s="13">
        <f t="shared" si="35"/>
        <v>10.463881944444438</v>
      </c>
      <c r="S95" s="13">
        <f t="shared" si="31"/>
        <v>1.7784722222222906E-2</v>
      </c>
      <c r="T95" s="13">
        <f t="shared" si="32"/>
        <v>0.6782452536274437</v>
      </c>
      <c r="U95" s="13">
        <f t="shared" si="37"/>
        <v>7.569535416797609</v>
      </c>
      <c r="V95" s="11"/>
      <c r="W95" s="27">
        <f t="shared" si="33"/>
        <v>-8.8358794650986186E-2</v>
      </c>
      <c r="X95" s="12">
        <f t="shared" si="36"/>
        <v>8.8358794650986186E-2</v>
      </c>
      <c r="Y95" s="39">
        <f t="shared" si="34"/>
        <v>0.37765377849861093</v>
      </c>
    </row>
    <row r="96" spans="1:25" x14ac:dyDescent="0.3">
      <c r="A96" s="20">
        <v>39052</v>
      </c>
      <c r="B96" s="84">
        <v>4.9870000000000001</v>
      </c>
      <c r="C96" s="37"/>
      <c r="D96" s="13">
        <f t="shared" si="29"/>
        <v>6.9550000000000001</v>
      </c>
      <c r="E96" s="11"/>
      <c r="F96" s="12">
        <f t="shared" si="25"/>
        <v>-0.39462602767194704</v>
      </c>
      <c r="G96" s="12">
        <f t="shared" si="23"/>
        <v>0.39462602767194704</v>
      </c>
      <c r="H96" s="39">
        <f t="shared" si="24"/>
        <v>3.873024</v>
      </c>
      <c r="I96" s="37"/>
      <c r="J96" s="13">
        <f t="shared" si="26"/>
        <v>4.696836765968599</v>
      </c>
      <c r="K96" s="13">
        <f t="shared" si="27"/>
        <v>-2.4362564576406776</v>
      </c>
      <c r="L96" s="13">
        <f t="shared" si="30"/>
        <v>3.7135749552702535</v>
      </c>
      <c r="M96" s="11"/>
      <c r="N96" s="27">
        <f t="shared" si="28"/>
        <v>0.2553489161278818</v>
      </c>
      <c r="O96" s="12">
        <f t="shared" si="21"/>
        <v>0.2553489161278818</v>
      </c>
      <c r="P96" s="38">
        <f t="shared" si="22"/>
        <v>1.6216113445449571</v>
      </c>
      <c r="Q96" s="37"/>
      <c r="R96" s="13">
        <f t="shared" si="35"/>
        <v>10.48166666666666</v>
      </c>
      <c r="S96" s="13">
        <f t="shared" si="31"/>
        <v>1.7784722222222906E-2</v>
      </c>
      <c r="T96" s="13">
        <f t="shared" si="32"/>
        <v>0.4738045999540571</v>
      </c>
      <c r="U96" s="13">
        <f t="shared" si="37"/>
        <v>4.8973007892941389</v>
      </c>
      <c r="V96" s="11"/>
      <c r="W96" s="27">
        <f t="shared" si="33"/>
        <v>1.7986607320204767E-2</v>
      </c>
      <c r="X96" s="12">
        <f t="shared" si="36"/>
        <v>1.7986607320204767E-2</v>
      </c>
      <c r="Y96" s="39">
        <f t="shared" si="34"/>
        <v>8.04594840125448E-3</v>
      </c>
    </row>
    <row r="97" spans="1:25" x14ac:dyDescent="0.3">
      <c r="A97" s="20">
        <v>39083</v>
      </c>
      <c r="B97" s="84">
        <v>4.5789999999999997</v>
      </c>
      <c r="C97" s="37"/>
      <c r="D97" s="13">
        <f t="shared" si="29"/>
        <v>4.9870000000000001</v>
      </c>
      <c r="E97" s="11"/>
      <c r="F97" s="12">
        <f t="shared" si="25"/>
        <v>-8.9102424110067788E-2</v>
      </c>
      <c r="G97" s="12">
        <f t="shared" si="23"/>
        <v>8.9102424110067788E-2</v>
      </c>
      <c r="H97" s="39">
        <f t="shared" si="24"/>
        <v>0.16646400000000031</v>
      </c>
      <c r="I97" s="37"/>
      <c r="J97" s="13">
        <f t="shared" si="26"/>
        <v>4.0507237906056552</v>
      </c>
      <c r="K97" s="13">
        <f t="shared" si="27"/>
        <v>-0.64611297536294376</v>
      </c>
      <c r="L97" s="13">
        <f t="shared" si="30"/>
        <v>2.2605803083279215</v>
      </c>
      <c r="M97" s="11"/>
      <c r="N97" s="27">
        <f t="shared" si="28"/>
        <v>0.50631572213847531</v>
      </c>
      <c r="O97" s="12">
        <f t="shared" si="21"/>
        <v>0.50631572213847531</v>
      </c>
      <c r="P97" s="38">
        <f t="shared" si="22"/>
        <v>5.3750698667328543</v>
      </c>
      <c r="Q97" s="37"/>
      <c r="R97" s="13">
        <f t="shared" si="35"/>
        <v>10.499451388888883</v>
      </c>
      <c r="S97" s="13">
        <f t="shared" si="31"/>
        <v>1.7784722222222906E-2</v>
      </c>
      <c r="T97" s="13">
        <f t="shared" si="32"/>
        <v>0.41218153704892313</v>
      </c>
      <c r="U97" s="13">
        <f t="shared" si="37"/>
        <v>3.491958040400359</v>
      </c>
      <c r="V97" s="11"/>
      <c r="W97" s="27">
        <f t="shared" si="33"/>
        <v>0.23739723948452518</v>
      </c>
      <c r="X97" s="12">
        <f t="shared" si="36"/>
        <v>0.23739723948452518</v>
      </c>
      <c r="Y97" s="39">
        <f t="shared" si="34"/>
        <v>1.181660221930227</v>
      </c>
    </row>
    <row r="98" spans="1:25" x14ac:dyDescent="0.3">
      <c r="A98" s="20">
        <v>39114</v>
      </c>
      <c r="B98" s="84">
        <v>4.2210000000000001</v>
      </c>
      <c r="C98" s="37"/>
      <c r="D98" s="13">
        <f t="shared" si="29"/>
        <v>4.5789999999999997</v>
      </c>
      <c r="E98" s="11"/>
      <c r="F98" s="12">
        <f t="shared" si="25"/>
        <v>-8.4814025112532485E-2</v>
      </c>
      <c r="G98" s="12">
        <f t="shared" si="23"/>
        <v>8.4814025112532485E-2</v>
      </c>
      <c r="H98" s="39">
        <f t="shared" si="24"/>
        <v>0.12816399999999975</v>
      </c>
      <c r="I98" s="37"/>
      <c r="J98" s="13">
        <f t="shared" si="26"/>
        <v>4.0349771735621029</v>
      </c>
      <c r="K98" s="13">
        <f t="shared" si="27"/>
        <v>-1.5746617043552291E-2</v>
      </c>
      <c r="L98" s="13">
        <f t="shared" si="30"/>
        <v>3.4046108152427115</v>
      </c>
      <c r="M98" s="11"/>
      <c r="N98" s="27">
        <f t="shared" si="28"/>
        <v>0.19341132071956613</v>
      </c>
      <c r="O98" s="12">
        <f t="shared" si="21"/>
        <v>0.19341132071956613</v>
      </c>
      <c r="P98" s="38">
        <f t="shared" si="22"/>
        <v>0.66649130098867027</v>
      </c>
      <c r="Q98" s="37"/>
      <c r="R98" s="13">
        <f t="shared" si="35"/>
        <v>10.517236111111105</v>
      </c>
      <c r="S98" s="13">
        <f t="shared" si="31"/>
        <v>1.7784722222222906E-2</v>
      </c>
      <c r="T98" s="13">
        <f t="shared" si="32"/>
        <v>0.40650842472345539</v>
      </c>
      <c r="U98" s="13">
        <f t="shared" si="37"/>
        <v>4.4560604381374835</v>
      </c>
      <c r="V98" s="11"/>
      <c r="W98" s="27">
        <f t="shared" si="33"/>
        <v>-5.5688329338422993E-2</v>
      </c>
      <c r="X98" s="12">
        <f t="shared" si="36"/>
        <v>5.5688329338422993E-2</v>
      </c>
      <c r="Y98" s="39">
        <f t="shared" si="34"/>
        <v>5.5253409577385684E-2</v>
      </c>
    </row>
    <row r="99" spans="1:25" x14ac:dyDescent="0.3">
      <c r="A99" s="20">
        <v>39142</v>
      </c>
      <c r="B99" s="84">
        <v>6.4850000000000003</v>
      </c>
      <c r="C99" s="37"/>
      <c r="D99" s="13">
        <f t="shared" si="29"/>
        <v>4.2210000000000001</v>
      </c>
      <c r="E99" s="11"/>
      <c r="F99" s="12">
        <f t="shared" si="25"/>
        <v>0.34911333847340015</v>
      </c>
      <c r="G99" s="12">
        <f t="shared" si="23"/>
        <v>0.34911333847340015</v>
      </c>
      <c r="H99" s="39">
        <f t="shared" si="24"/>
        <v>5.1256960000000014</v>
      </c>
      <c r="I99" s="37"/>
      <c r="J99" s="13">
        <f t="shared" si="26"/>
        <v>5.9231486063451602</v>
      </c>
      <c r="K99" s="13">
        <f t="shared" si="27"/>
        <v>1.8881714327830572</v>
      </c>
      <c r="L99" s="13">
        <f t="shared" si="30"/>
        <v>4.0192305565185507</v>
      </c>
      <c r="M99" s="11"/>
      <c r="N99" s="27">
        <f t="shared" si="28"/>
        <v>0.38022659113052421</v>
      </c>
      <c r="O99" s="12">
        <f t="shared" si="21"/>
        <v>0.38022659113052421</v>
      </c>
      <c r="P99" s="38">
        <f t="shared" si="22"/>
        <v>6.0800189484068179</v>
      </c>
      <c r="Q99" s="37"/>
      <c r="R99" s="13">
        <f t="shared" si="35"/>
        <v>10.535020833333327</v>
      </c>
      <c r="S99" s="13">
        <f t="shared" si="31"/>
        <v>1.7784722222222906E-2</v>
      </c>
      <c r="T99" s="13">
        <f t="shared" si="32"/>
        <v>0.61675012061631562</v>
      </c>
      <c r="U99" s="13">
        <f t="shared" si="37"/>
        <v>6.538960094315442</v>
      </c>
      <c r="V99" s="11"/>
      <c r="W99" s="27">
        <f t="shared" si="33"/>
        <v>-8.3207547132523804E-3</v>
      </c>
      <c r="X99" s="12">
        <f t="shared" si="36"/>
        <v>8.3207547132523804E-3</v>
      </c>
      <c r="Y99" s="39">
        <f t="shared" si="34"/>
        <v>2.9116917785313623E-3</v>
      </c>
    </row>
    <row r="100" spans="1:25" x14ac:dyDescent="0.3">
      <c r="A100" s="20">
        <v>39173</v>
      </c>
      <c r="B100" s="84">
        <v>9.8230000000000004</v>
      </c>
      <c r="C100" s="37"/>
      <c r="D100" s="13">
        <f t="shared" si="29"/>
        <v>6.4850000000000003</v>
      </c>
      <c r="E100" s="11"/>
      <c r="F100" s="12">
        <f t="shared" si="25"/>
        <v>0.3398147205538023</v>
      </c>
      <c r="G100" s="12">
        <f t="shared" si="23"/>
        <v>0.3398147205538023</v>
      </c>
      <c r="H100" s="39">
        <f t="shared" si="24"/>
        <v>11.142244</v>
      </c>
      <c r="I100" s="37"/>
      <c r="J100" s="13">
        <f t="shared" si="26"/>
        <v>9.3646176509968058</v>
      </c>
      <c r="K100" s="13">
        <f t="shared" si="27"/>
        <v>3.4414690446516456</v>
      </c>
      <c r="L100" s="13">
        <f t="shared" si="30"/>
        <v>7.8113200391282174</v>
      </c>
      <c r="M100" s="11"/>
      <c r="N100" s="27">
        <f t="shared" si="28"/>
        <v>0.20479282916336994</v>
      </c>
      <c r="O100" s="12">
        <f t="shared" si="21"/>
        <v>0.20479282916336994</v>
      </c>
      <c r="P100" s="38">
        <f t="shared" si="22"/>
        <v>4.0468562649730986</v>
      </c>
      <c r="Q100" s="37"/>
      <c r="R100" s="13">
        <f t="shared" si="35"/>
        <v>10.552805555555549</v>
      </c>
      <c r="S100" s="13">
        <f t="shared" si="31"/>
        <v>1.7784722222222906E-2</v>
      </c>
      <c r="T100" s="13">
        <f t="shared" si="32"/>
        <v>0.92191784528181153</v>
      </c>
      <c r="U100" s="13">
        <f t="shared" si="37"/>
        <v>9.4156393523014295</v>
      </c>
      <c r="V100" s="11"/>
      <c r="W100" s="27">
        <f t="shared" si="33"/>
        <v>4.1470085279300718E-2</v>
      </c>
      <c r="X100" s="12">
        <f t="shared" si="36"/>
        <v>4.1470085279300718E-2</v>
      </c>
      <c r="Y100" s="39">
        <f t="shared" si="34"/>
        <v>0.16594269729339922</v>
      </c>
    </row>
    <row r="101" spans="1:25" x14ac:dyDescent="0.3">
      <c r="A101" s="20">
        <v>39203</v>
      </c>
      <c r="B101" s="84">
        <v>12.518000000000001</v>
      </c>
      <c r="C101" s="37"/>
      <c r="D101" s="13">
        <f t="shared" si="29"/>
        <v>9.8230000000000004</v>
      </c>
      <c r="E101" s="11"/>
      <c r="F101" s="12">
        <f t="shared" si="25"/>
        <v>0.21528998242530756</v>
      </c>
      <c r="G101" s="12">
        <f t="shared" si="23"/>
        <v>0.21528998242530756</v>
      </c>
      <c r="H101" s="39">
        <f t="shared" si="24"/>
        <v>7.2630250000000016</v>
      </c>
      <c r="I101" s="37"/>
      <c r="J101" s="13">
        <f t="shared" si="26"/>
        <v>12.583643570963783</v>
      </c>
      <c r="K101" s="13">
        <f t="shared" si="27"/>
        <v>3.2190259199669775</v>
      </c>
      <c r="L101" s="13">
        <f t="shared" si="30"/>
        <v>12.806086695648451</v>
      </c>
      <c r="M101" s="11"/>
      <c r="N101" s="27">
        <f t="shared" si="28"/>
        <v>-2.3013795785944292E-2</v>
      </c>
      <c r="O101" s="12">
        <f t="shared" si="21"/>
        <v>2.3013795785944292E-2</v>
      </c>
      <c r="P101" s="38">
        <f t="shared" si="22"/>
        <v>8.2993944209643053E-2</v>
      </c>
      <c r="Q101" s="37"/>
      <c r="R101" s="13">
        <f t="shared" si="35"/>
        <v>10.570590277777772</v>
      </c>
      <c r="S101" s="13">
        <f t="shared" si="31"/>
        <v>1.7784722222222906E-2</v>
      </c>
      <c r="T101" s="13">
        <f t="shared" si="32"/>
        <v>1.1769071981066401</v>
      </c>
      <c r="U101" s="13">
        <f t="shared" si="37"/>
        <v>12.183235811460758</v>
      </c>
      <c r="V101" s="11"/>
      <c r="W101" s="27">
        <f t="shared" si="33"/>
        <v>2.6742625702128351E-2</v>
      </c>
      <c r="X101" s="12">
        <f t="shared" si="36"/>
        <v>2.6742625702128351E-2</v>
      </c>
      <c r="Y101" s="39">
        <f t="shared" si="34"/>
        <v>0.11206706192833765</v>
      </c>
    </row>
    <row r="102" spans="1:25" x14ac:dyDescent="0.3">
      <c r="A102" s="20">
        <v>39234</v>
      </c>
      <c r="B102" s="84">
        <v>14.308999999999999</v>
      </c>
      <c r="C102" s="37"/>
      <c r="D102" s="13">
        <f t="shared" si="29"/>
        <v>12.518000000000001</v>
      </c>
      <c r="E102" s="11"/>
      <c r="F102" s="12">
        <f t="shared" si="25"/>
        <v>0.12516597945349073</v>
      </c>
      <c r="G102" s="12">
        <f t="shared" si="23"/>
        <v>0.12516597945349073</v>
      </c>
      <c r="H102" s="39">
        <f t="shared" si="24"/>
        <v>3.2076809999999951</v>
      </c>
      <c r="I102" s="37"/>
      <c r="J102" s="13">
        <f t="shared" si="26"/>
        <v>14.649348237892939</v>
      </c>
      <c r="K102" s="13">
        <f t="shared" si="27"/>
        <v>2.0657046669291557</v>
      </c>
      <c r="L102" s="13">
        <f t="shared" si="30"/>
        <v>15.802669490930761</v>
      </c>
      <c r="M102" s="11"/>
      <c r="N102" s="27">
        <f t="shared" si="28"/>
        <v>-0.10438671402129859</v>
      </c>
      <c r="O102" s="12">
        <f t="shared" si="21"/>
        <v>0.10438671402129859</v>
      </c>
      <c r="P102" s="38">
        <f t="shared" si="22"/>
        <v>2.2310485481373603</v>
      </c>
      <c r="Q102" s="37"/>
      <c r="R102" s="13">
        <f t="shared" si="35"/>
        <v>10.588374999999994</v>
      </c>
      <c r="S102" s="13">
        <f t="shared" si="31"/>
        <v>1.7784722222222906E-2</v>
      </c>
      <c r="T102" s="13">
        <f t="shared" si="32"/>
        <v>1.3623425912489511</v>
      </c>
      <c r="U102" s="13">
        <f t="shared" si="37"/>
        <v>14.810713377129121</v>
      </c>
      <c r="V102" s="11"/>
      <c r="W102" s="27">
        <f t="shared" si="33"/>
        <v>-3.5062784061019037E-2</v>
      </c>
      <c r="X102" s="12">
        <f t="shared" si="36"/>
        <v>3.5062784061019037E-2</v>
      </c>
      <c r="Y102" s="39">
        <f t="shared" si="34"/>
        <v>0.25171631279030793</v>
      </c>
    </row>
    <row r="103" spans="1:25" x14ac:dyDescent="0.3">
      <c r="A103" s="20">
        <v>39264</v>
      </c>
      <c r="B103" s="84">
        <v>15.23</v>
      </c>
      <c r="C103" s="37"/>
      <c r="D103" s="13">
        <f t="shared" si="29"/>
        <v>14.308999999999999</v>
      </c>
      <c r="E103" s="11"/>
      <c r="F103" s="12">
        <f t="shared" si="25"/>
        <v>6.0472751149048008E-2</v>
      </c>
      <c r="G103" s="12">
        <f t="shared" si="23"/>
        <v>6.0472751149048008E-2</v>
      </c>
      <c r="H103" s="39">
        <f t="shared" si="24"/>
        <v>0.84824100000000213</v>
      </c>
      <c r="I103" s="37"/>
      <c r="J103" s="13">
        <f t="shared" si="26"/>
        <v>15.568384858499744</v>
      </c>
      <c r="K103" s="13">
        <f t="shared" si="27"/>
        <v>0.91903662060680524</v>
      </c>
      <c r="L103" s="13">
        <f t="shared" si="30"/>
        <v>16.715052904822095</v>
      </c>
      <c r="M103" s="11"/>
      <c r="N103" s="27">
        <f t="shared" si="28"/>
        <v>-9.7508398215501918E-2</v>
      </c>
      <c r="O103" s="12">
        <f t="shared" si="21"/>
        <v>9.7508398215501918E-2</v>
      </c>
      <c r="P103" s="38">
        <f t="shared" si="22"/>
        <v>2.2053821301205399</v>
      </c>
      <c r="Q103" s="37"/>
      <c r="R103" s="13">
        <f t="shared" si="35"/>
        <v>10.606159722222216</v>
      </c>
      <c r="S103" s="13">
        <f t="shared" si="31"/>
        <v>1.7784722222222906E-2</v>
      </c>
      <c r="T103" s="13">
        <f t="shared" si="32"/>
        <v>1.4406353092110951</v>
      </c>
      <c r="U103" s="13">
        <f t="shared" si="37"/>
        <v>15.444571811307952</v>
      </c>
      <c r="V103" s="11"/>
      <c r="W103" s="27">
        <f t="shared" si="33"/>
        <v>-1.4088759770712526E-2</v>
      </c>
      <c r="X103" s="12">
        <f t="shared" si="36"/>
        <v>1.4088759770712526E-2</v>
      </c>
      <c r="Y103" s="39">
        <f t="shared" si="34"/>
        <v>4.6041062207975263E-2</v>
      </c>
    </row>
    <row r="104" spans="1:25" x14ac:dyDescent="0.3">
      <c r="A104" s="20">
        <v>39295</v>
      </c>
      <c r="B104" s="84">
        <v>14.752000000000001</v>
      </c>
      <c r="C104" s="37"/>
      <c r="D104" s="13">
        <f t="shared" si="29"/>
        <v>15.23</v>
      </c>
      <c r="E104" s="11"/>
      <c r="F104" s="12">
        <f t="shared" si="25"/>
        <v>-3.2402386117136639E-2</v>
      </c>
      <c r="G104" s="12">
        <f t="shared" si="23"/>
        <v>3.2402386117136639E-2</v>
      </c>
      <c r="H104" s="39">
        <f t="shared" si="24"/>
        <v>0.22848399999999977</v>
      </c>
      <c r="I104" s="37"/>
      <c r="J104" s="13">
        <f t="shared" si="26"/>
        <v>15.147433960458962</v>
      </c>
      <c r="K104" s="13">
        <f t="shared" si="27"/>
        <v>-0.42095089804078256</v>
      </c>
      <c r="L104" s="13">
        <f t="shared" si="30"/>
        <v>16.487421479106551</v>
      </c>
      <c r="M104" s="11"/>
      <c r="N104" s="27">
        <f t="shared" si="28"/>
        <v>-0.11763974234724447</v>
      </c>
      <c r="O104" s="12">
        <f t="shared" si="21"/>
        <v>0.11763974234724447</v>
      </c>
      <c r="P104" s="38">
        <f t="shared" si="22"/>
        <v>3.0116877101443675</v>
      </c>
      <c r="Q104" s="37"/>
      <c r="R104" s="13">
        <f t="shared" si="35"/>
        <v>10.623944444444438</v>
      </c>
      <c r="S104" s="13">
        <f t="shared" si="31"/>
        <v>1.7784722222222906E-2</v>
      </c>
      <c r="T104" s="13">
        <f t="shared" si="32"/>
        <v>1.3984387273589378</v>
      </c>
      <c r="U104" s="13">
        <f t="shared" si="37"/>
        <v>15.205880041632758</v>
      </c>
      <c r="V104" s="11"/>
      <c r="W104" s="27">
        <f t="shared" si="33"/>
        <v>-3.0767356401352867E-2</v>
      </c>
      <c r="X104" s="12">
        <f t="shared" si="36"/>
        <v>3.0767356401352867E-2</v>
      </c>
      <c r="Y104" s="39">
        <f t="shared" si="34"/>
        <v>0.2060070921925537</v>
      </c>
    </row>
    <row r="105" spans="1:25" x14ac:dyDescent="0.3">
      <c r="A105" s="20">
        <v>39326</v>
      </c>
      <c r="B105" s="84">
        <v>12.93</v>
      </c>
      <c r="C105" s="37"/>
      <c r="D105" s="13">
        <f t="shared" si="29"/>
        <v>14.752000000000001</v>
      </c>
      <c r="E105" s="11"/>
      <c r="F105" s="12">
        <f t="shared" si="25"/>
        <v>-0.14091260634184075</v>
      </c>
      <c r="G105" s="12">
        <f t="shared" si="23"/>
        <v>0.14091260634184075</v>
      </c>
      <c r="H105" s="39">
        <f t="shared" si="24"/>
        <v>3.3196840000000036</v>
      </c>
      <c r="I105" s="37"/>
      <c r="J105" s="13">
        <f t="shared" si="26"/>
        <v>13.339347481762871</v>
      </c>
      <c r="K105" s="13">
        <f t="shared" si="27"/>
        <v>-1.8080864786960902</v>
      </c>
      <c r="L105" s="13">
        <f t="shared" si="30"/>
        <v>14.726483062418179</v>
      </c>
      <c r="M105" s="11"/>
      <c r="N105" s="27">
        <f t="shared" si="28"/>
        <v>-0.13893913862476251</v>
      </c>
      <c r="O105" s="12">
        <f t="shared" si="21"/>
        <v>0.13893913862476251</v>
      </c>
      <c r="P105" s="38">
        <f t="shared" si="22"/>
        <v>3.2273513935553999</v>
      </c>
      <c r="Q105" s="37"/>
      <c r="R105" s="13">
        <f t="shared" si="35"/>
        <v>10.641729166666661</v>
      </c>
      <c r="S105" s="13">
        <f t="shared" si="31"/>
        <v>1.7784722222222906E-2</v>
      </c>
      <c r="T105" s="13">
        <f t="shared" si="32"/>
        <v>1.2225373846548018</v>
      </c>
      <c r="U105" s="13">
        <f t="shared" si="37"/>
        <v>13.275644685681364</v>
      </c>
      <c r="V105" s="11"/>
      <c r="W105" s="27">
        <f t="shared" si="33"/>
        <v>-2.6731994252232345E-2</v>
      </c>
      <c r="X105" s="12">
        <f t="shared" si="36"/>
        <v>2.6731994252232345E-2</v>
      </c>
      <c r="Y105" s="39">
        <f t="shared" si="34"/>
        <v>0.11947024873976905</v>
      </c>
    </row>
    <row r="106" spans="1:25" x14ac:dyDescent="0.3">
      <c r="A106" s="20">
        <v>39356</v>
      </c>
      <c r="B106" s="84">
        <v>10.332000000000001</v>
      </c>
      <c r="C106" s="37"/>
      <c r="D106" s="13">
        <f t="shared" si="29"/>
        <v>12.93</v>
      </c>
      <c r="E106" s="11"/>
      <c r="F106" s="12">
        <f t="shared" si="25"/>
        <v>-0.25145180023228791</v>
      </c>
      <c r="G106" s="12">
        <f t="shared" si="23"/>
        <v>0.25145180023228791</v>
      </c>
      <c r="H106" s="39">
        <f t="shared" si="24"/>
        <v>6.7496039999999944</v>
      </c>
      <c r="I106" s="37"/>
      <c r="J106" s="13">
        <f t="shared" si="26"/>
        <v>10.605264180359709</v>
      </c>
      <c r="K106" s="13">
        <f t="shared" si="27"/>
        <v>-2.734083301403162</v>
      </c>
      <c r="L106" s="13">
        <f t="shared" si="30"/>
        <v>11.531261003066781</v>
      </c>
      <c r="M106" s="11"/>
      <c r="N106" s="27">
        <f t="shared" si="28"/>
        <v>-0.11607249352175575</v>
      </c>
      <c r="O106" s="12">
        <f t="shared" si="21"/>
        <v>0.11607249352175575</v>
      </c>
      <c r="P106" s="38">
        <f t="shared" si="22"/>
        <v>1.4382269534767405</v>
      </c>
      <c r="Q106" s="37"/>
      <c r="R106" s="13">
        <f t="shared" si="35"/>
        <v>10.659513888888883</v>
      </c>
      <c r="S106" s="13">
        <f t="shared" si="31"/>
        <v>1.7784722222222906E-2</v>
      </c>
      <c r="T106" s="13">
        <f t="shared" si="32"/>
        <v>0.97545418124900662</v>
      </c>
      <c r="U106" s="13">
        <f t="shared" si="37"/>
        <v>10.61689823044647</v>
      </c>
      <c r="V106" s="11"/>
      <c r="W106" s="27">
        <f t="shared" si="33"/>
        <v>-2.7574354476042305E-2</v>
      </c>
      <c r="X106" s="12">
        <f t="shared" si="36"/>
        <v>2.7574354476042305E-2</v>
      </c>
      <c r="Y106" s="39">
        <f t="shared" si="34"/>
        <v>8.1167001711529421E-2</v>
      </c>
    </row>
    <row r="107" spans="1:25" x14ac:dyDescent="0.3">
      <c r="A107" s="20">
        <v>39387</v>
      </c>
      <c r="B107" s="84">
        <v>7.0839999999999996</v>
      </c>
      <c r="C107" s="37"/>
      <c r="D107" s="13">
        <f t="shared" si="29"/>
        <v>10.332000000000001</v>
      </c>
      <c r="E107" s="11"/>
      <c r="F107" s="12">
        <f t="shared" si="25"/>
        <v>-0.4584980237154152</v>
      </c>
      <c r="G107" s="12">
        <f t="shared" si="23"/>
        <v>0.4584980237154152</v>
      </c>
      <c r="H107" s="39">
        <f t="shared" si="24"/>
        <v>10.549504000000008</v>
      </c>
      <c r="I107" s="37"/>
      <c r="J107" s="13">
        <f t="shared" si="26"/>
        <v>7.2633674080394632</v>
      </c>
      <c r="K107" s="13">
        <f t="shared" si="27"/>
        <v>-3.3418967723202462</v>
      </c>
      <c r="L107" s="13">
        <f t="shared" si="30"/>
        <v>7.8711808789565474</v>
      </c>
      <c r="M107" s="11"/>
      <c r="N107" s="27">
        <f t="shared" si="28"/>
        <v>-0.11112095976235853</v>
      </c>
      <c r="O107" s="12">
        <f t="shared" si="21"/>
        <v>0.11112095976235853</v>
      </c>
      <c r="P107" s="38">
        <f t="shared" si="22"/>
        <v>0.61965373619480313</v>
      </c>
      <c r="Q107" s="37"/>
      <c r="R107" s="13">
        <f t="shared" si="35"/>
        <v>10.677298611111105</v>
      </c>
      <c r="S107" s="13">
        <f t="shared" si="31"/>
        <v>1.7784722222222906E-2</v>
      </c>
      <c r="T107" s="13">
        <f t="shared" si="32"/>
        <v>0.66688113621180189</v>
      </c>
      <c r="U107" s="13">
        <f t="shared" si="37"/>
        <v>7.2418271045490039</v>
      </c>
      <c r="V107" s="11"/>
      <c r="W107" s="27">
        <f t="shared" si="33"/>
        <v>-2.2279376700875816E-2</v>
      </c>
      <c r="X107" s="12">
        <f t="shared" si="36"/>
        <v>2.2279376700875816E-2</v>
      </c>
      <c r="Y107" s="39">
        <f t="shared" si="34"/>
        <v>2.4909394930322327E-2</v>
      </c>
    </row>
    <row r="108" spans="1:25" x14ac:dyDescent="0.3">
      <c r="A108" s="20">
        <v>39417</v>
      </c>
      <c r="B108" s="84">
        <v>4.5229999999999997</v>
      </c>
      <c r="C108" s="37"/>
      <c r="D108" s="13">
        <f t="shared" si="29"/>
        <v>7.0839999999999996</v>
      </c>
      <c r="E108" s="11"/>
      <c r="F108" s="12">
        <f t="shared" si="25"/>
        <v>-0.56621711253592755</v>
      </c>
      <c r="G108" s="12">
        <f t="shared" si="23"/>
        <v>0.56621711253592755</v>
      </c>
      <c r="H108" s="39">
        <f t="shared" si="24"/>
        <v>6.5587209999999994</v>
      </c>
      <c r="I108" s="37"/>
      <c r="J108" s="13">
        <f t="shared" si="26"/>
        <v>4.3859352340548581</v>
      </c>
      <c r="K108" s="13">
        <f t="shared" si="27"/>
        <v>-2.8774321739846052</v>
      </c>
      <c r="L108" s="13">
        <f t="shared" si="30"/>
        <v>3.9214706357192171</v>
      </c>
      <c r="M108" s="11"/>
      <c r="N108" s="27">
        <f t="shared" si="28"/>
        <v>0.13299344777377464</v>
      </c>
      <c r="O108" s="12">
        <f t="shared" si="21"/>
        <v>0.13299344777377464</v>
      </c>
      <c r="P108" s="38">
        <f t="shared" si="22"/>
        <v>0.36183757609204248</v>
      </c>
      <c r="Q108" s="37"/>
      <c r="R108" s="13">
        <f t="shared" si="35"/>
        <v>10.695083333333328</v>
      </c>
      <c r="S108" s="13">
        <f t="shared" si="31"/>
        <v>1.7784722222222906E-2</v>
      </c>
      <c r="T108" s="13">
        <f t="shared" si="32"/>
        <v>0.43467249179622169</v>
      </c>
      <c r="U108" s="13">
        <f t="shared" si="37"/>
        <v>5.0673796802253008</v>
      </c>
      <c r="V108" s="11"/>
      <c r="W108" s="27">
        <f t="shared" si="33"/>
        <v>-0.12035809865693151</v>
      </c>
      <c r="X108" s="12">
        <f t="shared" si="36"/>
        <v>0.12035809865693151</v>
      </c>
      <c r="Y108" s="39">
        <f t="shared" si="34"/>
        <v>0.29634923624220111</v>
      </c>
    </row>
    <row r="109" spans="1:25" x14ac:dyDescent="0.3">
      <c r="A109" s="20">
        <v>39448</v>
      </c>
      <c r="B109" s="84">
        <v>2.8439999999999999</v>
      </c>
      <c r="C109" s="37"/>
      <c r="D109" s="13">
        <f t="shared" si="29"/>
        <v>4.5229999999999997</v>
      </c>
      <c r="E109" s="11"/>
      <c r="F109" s="12">
        <f t="shared" si="25"/>
        <v>-0.59036568213783402</v>
      </c>
      <c r="G109" s="12">
        <f t="shared" si="23"/>
        <v>0.59036568213783402</v>
      </c>
      <c r="H109" s="39">
        <f t="shared" si="24"/>
        <v>2.8190409999999995</v>
      </c>
      <c r="I109" s="37"/>
      <c r="J109" s="13">
        <f t="shared" si="26"/>
        <v>2.539693034519126</v>
      </c>
      <c r="K109" s="13">
        <f t="shared" si="27"/>
        <v>-1.8462421995357321</v>
      </c>
      <c r="L109" s="13">
        <f t="shared" si="30"/>
        <v>1.5085030600702529</v>
      </c>
      <c r="M109" s="11"/>
      <c r="N109" s="27">
        <f t="shared" si="28"/>
        <v>0.46958401544646522</v>
      </c>
      <c r="O109" s="12">
        <f t="shared" si="21"/>
        <v>0.46958401544646522</v>
      </c>
      <c r="P109" s="38">
        <f t="shared" si="22"/>
        <v>1.7835520765617181</v>
      </c>
      <c r="Q109" s="37"/>
      <c r="R109" s="13">
        <f t="shared" si="35"/>
        <v>10.71286805555555</v>
      </c>
      <c r="S109" s="13">
        <f t="shared" si="31"/>
        <v>1.7784722222222906E-2</v>
      </c>
      <c r="T109" s="13">
        <f t="shared" si="32"/>
        <v>0.29939309341177867</v>
      </c>
      <c r="U109" s="13">
        <f t="shared" si="37"/>
        <v>4.4156464213411946</v>
      </c>
      <c r="V109" s="11"/>
      <c r="W109" s="27">
        <f t="shared" si="33"/>
        <v>-0.55261829161082798</v>
      </c>
      <c r="X109" s="12">
        <f t="shared" si="36"/>
        <v>0.55261829161082798</v>
      </c>
      <c r="Y109" s="39">
        <f t="shared" si="34"/>
        <v>2.470072473714584</v>
      </c>
    </row>
    <row r="110" spans="1:25" x14ac:dyDescent="0.3">
      <c r="A110" s="20">
        <v>39479</v>
      </c>
      <c r="B110" s="84">
        <v>3.5760000000000001</v>
      </c>
      <c r="C110" s="37"/>
      <c r="D110" s="13">
        <f t="shared" si="29"/>
        <v>2.8439999999999999</v>
      </c>
      <c r="E110" s="11"/>
      <c r="F110" s="12">
        <f t="shared" si="25"/>
        <v>0.20469798657718127</v>
      </c>
      <c r="G110" s="12">
        <f t="shared" si="23"/>
        <v>0.20469798657718127</v>
      </c>
      <c r="H110" s="39">
        <f t="shared" si="24"/>
        <v>0.5358240000000003</v>
      </c>
      <c r="I110" s="37"/>
      <c r="J110" s="13">
        <f t="shared" si="26"/>
        <v>2.9191809815290384</v>
      </c>
      <c r="K110" s="13">
        <f t="shared" si="27"/>
        <v>0.3794879470099124</v>
      </c>
      <c r="L110" s="13">
        <f t="shared" si="30"/>
        <v>0.69345083498339388</v>
      </c>
      <c r="M110" s="11"/>
      <c r="N110" s="27">
        <f t="shared" si="28"/>
        <v>0.80608198126862585</v>
      </c>
      <c r="O110" s="12">
        <f t="shared" si="21"/>
        <v>0.80608198126862585</v>
      </c>
      <c r="P110" s="38">
        <f t="shared" si="22"/>
        <v>8.3090896887379326</v>
      </c>
      <c r="Q110" s="37"/>
      <c r="R110" s="13">
        <f t="shared" si="35"/>
        <v>10.730652777777772</v>
      </c>
      <c r="S110" s="13">
        <f t="shared" si="31"/>
        <v>1.7784722222222906E-2</v>
      </c>
      <c r="T110" s="13">
        <f t="shared" si="32"/>
        <v>0.35018778435025988</v>
      </c>
      <c r="U110" s="13">
        <f t="shared" si="37"/>
        <v>4.3621007569488128</v>
      </c>
      <c r="V110" s="11"/>
      <c r="W110" s="27">
        <f t="shared" si="33"/>
        <v>-0.21982683359866129</v>
      </c>
      <c r="X110" s="12">
        <f t="shared" si="36"/>
        <v>0.21982683359866129</v>
      </c>
      <c r="Y110" s="39">
        <f t="shared" si="34"/>
        <v>0.6179544000754964</v>
      </c>
    </row>
    <row r="111" spans="1:25" x14ac:dyDescent="0.3">
      <c r="A111" s="20">
        <v>39508</v>
      </c>
      <c r="B111" s="84">
        <v>6.9059999999999997</v>
      </c>
      <c r="C111" s="37"/>
      <c r="D111" s="13">
        <f t="shared" si="29"/>
        <v>3.5760000000000001</v>
      </c>
      <c r="E111" s="11"/>
      <c r="F111" s="12">
        <f t="shared" si="25"/>
        <v>0.48218940052128578</v>
      </c>
      <c r="G111" s="12">
        <f t="shared" si="23"/>
        <v>0.48218940052128578</v>
      </c>
      <c r="H111" s="39">
        <f t="shared" si="24"/>
        <v>11.088899999999997</v>
      </c>
      <c r="I111" s="37"/>
      <c r="J111" s="13">
        <f t="shared" si="26"/>
        <v>6.08403183293035</v>
      </c>
      <c r="K111" s="13">
        <f t="shared" si="27"/>
        <v>3.1648508514013116</v>
      </c>
      <c r="L111" s="13">
        <f t="shared" si="30"/>
        <v>3.2986689285389508</v>
      </c>
      <c r="M111" s="11"/>
      <c r="N111" s="27">
        <f t="shared" si="28"/>
        <v>0.5223473894383216</v>
      </c>
      <c r="O111" s="12">
        <f t="shared" si="21"/>
        <v>0.5223473894383216</v>
      </c>
      <c r="P111" s="38">
        <f t="shared" si="22"/>
        <v>13.012837459128319</v>
      </c>
      <c r="Q111" s="37"/>
      <c r="R111" s="13">
        <f t="shared" si="35"/>
        <v>10.748437499999994</v>
      </c>
      <c r="S111" s="13">
        <f t="shared" si="31"/>
        <v>1.7784722222222906E-2</v>
      </c>
      <c r="T111" s="13">
        <f t="shared" si="32"/>
        <v>0.63655594558916495</v>
      </c>
      <c r="U111" s="13">
        <f t="shared" si="37"/>
        <v>6.6291001245619263</v>
      </c>
      <c r="V111" s="11"/>
      <c r="W111" s="27">
        <f t="shared" si="33"/>
        <v>4.0095551033604605E-2</v>
      </c>
      <c r="X111" s="12">
        <f t="shared" si="36"/>
        <v>4.0095551033604605E-2</v>
      </c>
      <c r="Y111" s="39">
        <f t="shared" si="34"/>
        <v>7.6673541017620556E-2</v>
      </c>
    </row>
    <row r="112" spans="1:25" x14ac:dyDescent="0.3">
      <c r="A112" s="20">
        <v>39539</v>
      </c>
      <c r="B112" s="84">
        <v>9.2949999999999999</v>
      </c>
      <c r="C112" s="37"/>
      <c r="D112" s="13">
        <f t="shared" si="29"/>
        <v>6.9059999999999997</v>
      </c>
      <c r="E112" s="11"/>
      <c r="F112" s="12">
        <f t="shared" si="25"/>
        <v>0.25701990317374934</v>
      </c>
      <c r="G112" s="12">
        <f t="shared" si="23"/>
        <v>0.25701990317374934</v>
      </c>
      <c r="H112" s="39">
        <f t="shared" si="24"/>
        <v>5.7073210000000012</v>
      </c>
      <c r="I112" s="37"/>
      <c r="J112" s="13">
        <f t="shared" si="26"/>
        <v>9.2844916866017719</v>
      </c>
      <c r="K112" s="13">
        <f t="shared" si="27"/>
        <v>3.2004598536714219</v>
      </c>
      <c r="L112" s="13">
        <f t="shared" si="30"/>
        <v>9.2488826843316616</v>
      </c>
      <c r="M112" s="11"/>
      <c r="N112" s="27">
        <f t="shared" si="28"/>
        <v>4.961518630267705E-3</v>
      </c>
      <c r="O112" s="12">
        <f t="shared" si="21"/>
        <v>4.961518630267705E-3</v>
      </c>
      <c r="P112" s="38">
        <f t="shared" si="22"/>
        <v>2.1268068044531631E-3</v>
      </c>
      <c r="Q112" s="37"/>
      <c r="R112" s="13">
        <f t="shared" si="35"/>
        <v>10.766222222222217</v>
      </c>
      <c r="S112" s="13">
        <f t="shared" si="31"/>
        <v>1.7784722222222906E-2</v>
      </c>
      <c r="T112" s="13">
        <f t="shared" si="32"/>
        <v>0.87688938205827327</v>
      </c>
      <c r="U112" s="13">
        <f t="shared" si="37"/>
        <v>9.925572392936262</v>
      </c>
      <c r="V112" s="11"/>
      <c r="W112" s="27">
        <f t="shared" si="33"/>
        <v>-6.7839956206160526E-2</v>
      </c>
      <c r="X112" s="12">
        <f t="shared" si="36"/>
        <v>6.7839956206160526E-2</v>
      </c>
      <c r="Y112" s="39">
        <f t="shared" si="34"/>
        <v>0.39762154273336375</v>
      </c>
    </row>
    <row r="113" spans="1:25" x14ac:dyDescent="0.3">
      <c r="A113" s="20">
        <v>39569</v>
      </c>
      <c r="B113" s="84">
        <v>12.053999999999901</v>
      </c>
      <c r="C113" s="37"/>
      <c r="D113" s="13">
        <f t="shared" si="29"/>
        <v>9.2949999999999999</v>
      </c>
      <c r="E113" s="11"/>
      <c r="F113" s="12">
        <f t="shared" si="25"/>
        <v>0.22888667662186191</v>
      </c>
      <c r="G113" s="12">
        <f t="shared" si="23"/>
        <v>0.22888667662186191</v>
      </c>
      <c r="H113" s="39">
        <f t="shared" si="24"/>
        <v>7.6120809999994528</v>
      </c>
      <c r="I113" s="37"/>
      <c r="J113" s="13">
        <f t="shared" si="26"/>
        <v>12.152196822148197</v>
      </c>
      <c r="K113" s="13">
        <f t="shared" si="27"/>
        <v>2.8677051355464247</v>
      </c>
      <c r="L113" s="13">
        <f t="shared" si="30"/>
        <v>12.484951540273194</v>
      </c>
      <c r="M113" s="11"/>
      <c r="N113" s="27">
        <f t="shared" si="28"/>
        <v>-3.5751745501351968E-2</v>
      </c>
      <c r="O113" s="12">
        <f t="shared" si="21"/>
        <v>3.5751745501351968E-2</v>
      </c>
      <c r="P113" s="38">
        <f t="shared" si="22"/>
        <v>0.18571923006392374</v>
      </c>
      <c r="Q113" s="37"/>
      <c r="R113" s="13">
        <f t="shared" si="35"/>
        <v>10.784006944444439</v>
      </c>
      <c r="S113" s="13">
        <f t="shared" si="31"/>
        <v>1.7784722222222906E-2</v>
      </c>
      <c r="T113" s="13">
        <f t="shared" si="32"/>
        <v>1.1314394845786497</v>
      </c>
      <c r="U113" s="13">
        <f t="shared" si="37"/>
        <v>12.691775397348653</v>
      </c>
      <c r="V113" s="11"/>
      <c r="W113" s="27">
        <f t="shared" si="33"/>
        <v>-5.2909855429629817E-2</v>
      </c>
      <c r="X113" s="12">
        <f t="shared" si="36"/>
        <v>5.2909855429629817E-2</v>
      </c>
      <c r="Y113" s="39">
        <f t="shared" si="34"/>
        <v>0.40675745746335917</v>
      </c>
    </row>
    <row r="114" spans="1:25" x14ac:dyDescent="0.3">
      <c r="A114" s="20">
        <v>39600</v>
      </c>
      <c r="B114" s="84">
        <v>14.145</v>
      </c>
      <c r="C114" s="37"/>
      <c r="D114" s="13">
        <f t="shared" si="29"/>
        <v>12.053999999999901</v>
      </c>
      <c r="E114" s="11"/>
      <c r="F114" s="12">
        <f t="shared" si="25"/>
        <v>0.14782608695652874</v>
      </c>
      <c r="G114" s="12">
        <f t="shared" si="23"/>
        <v>0.14782608695652874</v>
      </c>
      <c r="H114" s="39">
        <f t="shared" si="24"/>
        <v>4.3722810000004131</v>
      </c>
      <c r="I114" s="37"/>
      <c r="J114" s="13">
        <f t="shared" si="26"/>
        <v>14.344355574602313</v>
      </c>
      <c r="K114" s="13">
        <f t="shared" si="27"/>
        <v>2.192158752454116</v>
      </c>
      <c r="L114" s="13">
        <f t="shared" si="30"/>
        <v>15.019901957694621</v>
      </c>
      <c r="M114" s="11"/>
      <c r="N114" s="27">
        <f t="shared" si="28"/>
        <v>-6.1852383011284678E-2</v>
      </c>
      <c r="O114" s="12">
        <f t="shared" si="21"/>
        <v>6.1852383011284678E-2</v>
      </c>
      <c r="P114" s="38">
        <f t="shared" si="22"/>
        <v>0.7654534355778817</v>
      </c>
      <c r="Q114" s="37"/>
      <c r="R114" s="13">
        <f t="shared" si="35"/>
        <v>10.801791666666661</v>
      </c>
      <c r="S114" s="13">
        <f t="shared" si="31"/>
        <v>1.7784722222222906E-2</v>
      </c>
      <c r="T114" s="13">
        <f t="shared" si="32"/>
        <v>1.3217208372089482</v>
      </c>
      <c r="U114" s="13">
        <f t="shared" si="37"/>
        <v>14.715740849297985</v>
      </c>
      <c r="V114" s="11"/>
      <c r="W114" s="27">
        <f t="shared" si="33"/>
        <v>-4.0349300056414669E-2</v>
      </c>
      <c r="X114" s="12">
        <f t="shared" si="36"/>
        <v>4.0349300056414669E-2</v>
      </c>
      <c r="Y114" s="39">
        <f t="shared" si="34"/>
        <v>0.32574511705738579</v>
      </c>
    </row>
    <row r="115" spans="1:25" x14ac:dyDescent="0.3">
      <c r="A115" s="20">
        <v>39630</v>
      </c>
      <c r="B115" s="84">
        <v>15.173999999999999</v>
      </c>
      <c r="C115" s="37"/>
      <c r="D115" s="13">
        <f t="shared" si="29"/>
        <v>14.145</v>
      </c>
      <c r="E115" s="11"/>
      <c r="F115" s="12">
        <f t="shared" si="25"/>
        <v>6.7813364966389872E-2</v>
      </c>
      <c r="G115" s="12">
        <f t="shared" si="23"/>
        <v>6.7813364966389872E-2</v>
      </c>
      <c r="H115" s="39">
        <f t="shared" si="24"/>
        <v>1.0588409999999999</v>
      </c>
      <c r="I115" s="37"/>
      <c r="J115" s="13">
        <f t="shared" si="26"/>
        <v>15.484463160112195</v>
      </c>
      <c r="K115" s="13">
        <f t="shared" si="27"/>
        <v>1.1401075855098828</v>
      </c>
      <c r="L115" s="13">
        <f t="shared" si="30"/>
        <v>16.53651432705643</v>
      </c>
      <c r="M115" s="11"/>
      <c r="N115" s="27">
        <f t="shared" si="28"/>
        <v>-8.9792693228972639E-2</v>
      </c>
      <c r="O115" s="12">
        <f t="shared" si="21"/>
        <v>8.9792693228972639E-2</v>
      </c>
      <c r="P115" s="38">
        <f t="shared" si="22"/>
        <v>1.8564452914340386</v>
      </c>
      <c r="Q115" s="37"/>
      <c r="R115" s="13">
        <f t="shared" si="35"/>
        <v>10.819576388888883</v>
      </c>
      <c r="S115" s="13">
        <f t="shared" si="31"/>
        <v>1.7784722222222906E-2</v>
      </c>
      <c r="T115" s="13">
        <f t="shared" si="32"/>
        <v>1.4112843454792028</v>
      </c>
      <c r="U115" s="13">
        <f t="shared" si="37"/>
        <v>15.587063776539999</v>
      </c>
      <c r="V115" s="11"/>
      <c r="W115" s="27">
        <f t="shared" si="33"/>
        <v>-2.7221812082509528E-2</v>
      </c>
      <c r="X115" s="12">
        <f t="shared" si="36"/>
        <v>2.7221812082509528E-2</v>
      </c>
      <c r="Y115" s="39">
        <f t="shared" si="34"/>
        <v>0.17062168348948673</v>
      </c>
    </row>
    <row r="116" spans="1:25" x14ac:dyDescent="0.3">
      <c r="A116" s="20">
        <v>39661</v>
      </c>
      <c r="B116" s="84">
        <v>14.377000000000001</v>
      </c>
      <c r="C116" s="37"/>
      <c r="D116" s="13">
        <f t="shared" si="29"/>
        <v>15.173999999999999</v>
      </c>
      <c r="E116" s="11"/>
      <c r="F116" s="12">
        <f t="shared" si="25"/>
        <v>-5.54357654587187E-2</v>
      </c>
      <c r="G116" s="12">
        <f t="shared" si="23"/>
        <v>5.54357654587187E-2</v>
      </c>
      <c r="H116" s="39">
        <f t="shared" si="24"/>
        <v>0.63520899999999814</v>
      </c>
      <c r="I116" s="37"/>
      <c r="J116" s="13">
        <f t="shared" si="26"/>
        <v>14.889132534979691</v>
      </c>
      <c r="K116" s="13">
        <f t="shared" si="27"/>
        <v>-0.59533062513250457</v>
      </c>
      <c r="L116" s="13">
        <f t="shared" si="30"/>
        <v>16.62457074562208</v>
      </c>
      <c r="M116" s="11"/>
      <c r="N116" s="27">
        <f t="shared" si="28"/>
        <v>-0.15633099712193638</v>
      </c>
      <c r="O116" s="12">
        <f t="shared" si="21"/>
        <v>0.15633099712193638</v>
      </c>
      <c r="P116" s="38">
        <f t="shared" si="22"/>
        <v>5.0515742565761892</v>
      </c>
      <c r="Q116" s="37"/>
      <c r="R116" s="13">
        <f t="shared" si="35"/>
        <v>10.837361111111106</v>
      </c>
      <c r="S116" s="13">
        <f t="shared" si="31"/>
        <v>1.7784722222222906E-2</v>
      </c>
      <c r="T116" s="13">
        <f t="shared" si="32"/>
        <v>1.3432199618366174</v>
      </c>
      <c r="U116" s="13">
        <f t="shared" si="37"/>
        <v>15.155385480151459</v>
      </c>
      <c r="V116" s="11"/>
      <c r="W116" s="27">
        <f t="shared" si="33"/>
        <v>-5.4141022476974207E-2</v>
      </c>
      <c r="X116" s="12">
        <f t="shared" si="36"/>
        <v>5.4141022476974207E-2</v>
      </c>
      <c r="Y116" s="39">
        <f t="shared" si="34"/>
        <v>0.60588395571061626</v>
      </c>
    </row>
    <row r="117" spans="1:25" x14ac:dyDescent="0.3">
      <c r="A117" s="20">
        <v>39692</v>
      </c>
      <c r="B117" s="84">
        <v>12.802</v>
      </c>
      <c r="C117" s="37"/>
      <c r="D117" s="13">
        <f t="shared" si="29"/>
        <v>14.377000000000001</v>
      </c>
      <c r="E117" s="11"/>
      <c r="F117" s="12">
        <f t="shared" si="25"/>
        <v>-0.12302765192938613</v>
      </c>
      <c r="G117" s="12">
        <f t="shared" si="23"/>
        <v>0.12302765192938613</v>
      </c>
      <c r="H117" s="39">
        <f t="shared" si="24"/>
        <v>2.4806250000000034</v>
      </c>
      <c r="I117" s="37"/>
      <c r="J117" s="13">
        <f t="shared" si="26"/>
        <v>13.141922689982389</v>
      </c>
      <c r="K117" s="13">
        <f t="shared" si="27"/>
        <v>-1.7472098449973021</v>
      </c>
      <c r="L117" s="13">
        <f t="shared" si="30"/>
        <v>14.293801909847186</v>
      </c>
      <c r="M117" s="11"/>
      <c r="N117" s="27">
        <f t="shared" si="28"/>
        <v>-0.11652881657922096</v>
      </c>
      <c r="O117" s="12">
        <f t="shared" si="21"/>
        <v>0.11652881657922096</v>
      </c>
      <c r="P117" s="38">
        <f t="shared" si="22"/>
        <v>2.2254729382237137</v>
      </c>
      <c r="Q117" s="37"/>
      <c r="R117" s="13">
        <f t="shared" si="35"/>
        <v>10.855145833333328</v>
      </c>
      <c r="S117" s="13">
        <f t="shared" si="31"/>
        <v>1.7784722222222906E-2</v>
      </c>
      <c r="T117" s="13">
        <f t="shared" si="32"/>
        <v>1.1893336098606522</v>
      </c>
      <c r="U117" s="13">
        <f t="shared" si="37"/>
        <v>13.270821597129796</v>
      </c>
      <c r="V117" s="11"/>
      <c r="W117" s="27">
        <f t="shared" si="33"/>
        <v>-3.6620965249945042E-2</v>
      </c>
      <c r="X117" s="12">
        <f t="shared" si="36"/>
        <v>3.6620965249945042E-2</v>
      </c>
      <c r="Y117" s="39">
        <f t="shared" si="34"/>
        <v>0.21979368993533316</v>
      </c>
    </row>
    <row r="118" spans="1:25" x14ac:dyDescent="0.3">
      <c r="A118" s="20">
        <v>39722</v>
      </c>
      <c r="B118" s="84">
        <v>10.398999999999999</v>
      </c>
      <c r="C118" s="37"/>
      <c r="D118" s="13">
        <f t="shared" si="29"/>
        <v>12.802</v>
      </c>
      <c r="E118" s="11"/>
      <c r="F118" s="12">
        <f t="shared" si="25"/>
        <v>-0.23107991152995486</v>
      </c>
      <c r="G118" s="12">
        <f t="shared" si="23"/>
        <v>0.23107991152995486</v>
      </c>
      <c r="H118" s="39">
        <f t="shared" si="24"/>
        <v>5.7744090000000021</v>
      </c>
      <c r="I118" s="37"/>
      <c r="J118" s="13">
        <f t="shared" si="26"/>
        <v>10.625883600619614</v>
      </c>
      <c r="K118" s="13">
        <f t="shared" si="27"/>
        <v>-2.5160390893627742</v>
      </c>
      <c r="L118" s="13">
        <f t="shared" si="30"/>
        <v>11.394712844985087</v>
      </c>
      <c r="M118" s="11"/>
      <c r="N118" s="27">
        <f t="shared" si="28"/>
        <v>-9.5750826520346902E-2</v>
      </c>
      <c r="O118" s="12">
        <f t="shared" si="21"/>
        <v>9.5750826520346902E-2</v>
      </c>
      <c r="P118" s="38">
        <f t="shared" si="22"/>
        <v>0.99144406966829668</v>
      </c>
      <c r="Q118" s="37"/>
      <c r="R118" s="13">
        <f t="shared" si="35"/>
        <v>10.87293055555555</v>
      </c>
      <c r="S118" s="13">
        <f t="shared" si="31"/>
        <v>1.7784722222222906E-2</v>
      </c>
      <c r="T118" s="13">
        <f t="shared" si="32"/>
        <v>0.96081439127471147</v>
      </c>
      <c r="U118" s="13">
        <f t="shared" si="37"/>
        <v>10.606045572846746</v>
      </c>
      <c r="V118" s="11"/>
      <c r="W118" s="27">
        <f t="shared" si="33"/>
        <v>-1.9910142595129039E-2</v>
      </c>
      <c r="X118" s="12">
        <f t="shared" si="36"/>
        <v>1.9910142595129039E-2</v>
      </c>
      <c r="Y118" s="39">
        <f t="shared" si="34"/>
        <v>4.2867869235437554E-2</v>
      </c>
    </row>
    <row r="119" spans="1:25" x14ac:dyDescent="0.3">
      <c r="A119" s="20">
        <v>39753</v>
      </c>
      <c r="B119" s="84">
        <v>7.2240000000000002</v>
      </c>
      <c r="C119" s="37"/>
      <c r="D119" s="13">
        <f t="shared" si="29"/>
        <v>10.398999999999999</v>
      </c>
      <c r="E119" s="11"/>
      <c r="F119" s="12">
        <f t="shared" si="25"/>
        <v>-0.43950719822812828</v>
      </c>
      <c r="G119" s="12">
        <f t="shared" si="23"/>
        <v>0.43950719822812828</v>
      </c>
      <c r="H119" s="39">
        <f t="shared" si="24"/>
        <v>10.080624999999992</v>
      </c>
      <c r="I119" s="37"/>
      <c r="J119" s="13">
        <f t="shared" si="26"/>
        <v>7.4258489500415008</v>
      </c>
      <c r="K119" s="13">
        <f t="shared" si="27"/>
        <v>-3.2000346505781136</v>
      </c>
      <c r="L119" s="13">
        <f t="shared" si="30"/>
        <v>8.1098445112568402</v>
      </c>
      <c r="M119" s="11"/>
      <c r="N119" s="27">
        <f t="shared" si="28"/>
        <v>-0.12262520919945183</v>
      </c>
      <c r="O119" s="12">
        <f t="shared" si="21"/>
        <v>0.12262520919945183</v>
      </c>
      <c r="P119" s="38">
        <f t="shared" si="22"/>
        <v>0.78472049812386979</v>
      </c>
      <c r="Q119" s="37"/>
      <c r="R119" s="13">
        <f t="shared" si="35"/>
        <v>10.890715277777772</v>
      </c>
      <c r="S119" s="13">
        <f t="shared" si="31"/>
        <v>1.7784722222222906E-2</v>
      </c>
      <c r="T119" s="13">
        <f t="shared" si="32"/>
        <v>0.66414125581712724</v>
      </c>
      <c r="U119" s="13">
        <f t="shared" si="37"/>
        <v>7.262812578603671</v>
      </c>
      <c r="V119" s="11"/>
      <c r="W119" s="27">
        <f t="shared" si="33"/>
        <v>-5.372726827750667E-3</v>
      </c>
      <c r="X119" s="12">
        <f t="shared" si="36"/>
        <v>5.372726827750667E-3</v>
      </c>
      <c r="Y119" s="39">
        <f t="shared" si="34"/>
        <v>1.506416257866126E-3</v>
      </c>
    </row>
    <row r="120" spans="1:25" x14ac:dyDescent="0.3">
      <c r="A120" s="20">
        <v>39783</v>
      </c>
      <c r="B120" s="84">
        <v>4.3849999999999998</v>
      </c>
      <c r="C120" s="37"/>
      <c r="D120" s="13">
        <f t="shared" si="29"/>
        <v>7.2240000000000002</v>
      </c>
      <c r="E120" s="11"/>
      <c r="F120" s="12">
        <f t="shared" si="25"/>
        <v>-0.64743443557582681</v>
      </c>
      <c r="G120" s="12">
        <f t="shared" si="23"/>
        <v>0.64743443557582681</v>
      </c>
      <c r="H120" s="39">
        <f t="shared" si="24"/>
        <v>8.0599210000000028</v>
      </c>
      <c r="I120" s="37"/>
      <c r="J120" s="13">
        <f t="shared" si="26"/>
        <v>4.3487278708547308</v>
      </c>
      <c r="K120" s="13">
        <f t="shared" si="27"/>
        <v>-3.07712107918677</v>
      </c>
      <c r="L120" s="13">
        <f t="shared" si="30"/>
        <v>4.2258142994633872</v>
      </c>
      <c r="M120" s="11"/>
      <c r="N120" s="27">
        <f t="shared" si="28"/>
        <v>3.6302326234119185E-2</v>
      </c>
      <c r="O120" s="12">
        <f t="shared" si="21"/>
        <v>3.6302326234119185E-2</v>
      </c>
      <c r="P120" s="38">
        <f t="shared" si="22"/>
        <v>2.5340087255332114E-2</v>
      </c>
      <c r="Q120" s="37"/>
      <c r="R120" s="13">
        <f t="shared" si="35"/>
        <v>10.908499999999995</v>
      </c>
      <c r="S120" s="13">
        <f t="shared" si="31"/>
        <v>1.7784722222222906E-2</v>
      </c>
      <c r="T120" s="13">
        <f t="shared" si="32"/>
        <v>0.40953846287355961</v>
      </c>
      <c r="U120" s="13">
        <f t="shared" si="37"/>
        <v>4.7416248767590821</v>
      </c>
      <c r="V120" s="11"/>
      <c r="W120" s="27">
        <f t="shared" si="33"/>
        <v>-8.1328364141181816E-2</v>
      </c>
      <c r="X120" s="12">
        <f t="shared" si="36"/>
        <v>8.1328364141181816E-2</v>
      </c>
      <c r="Y120" s="39">
        <f t="shared" si="34"/>
        <v>0.12718130272343062</v>
      </c>
    </row>
    <row r="121" spans="1:25" x14ac:dyDescent="0.3">
      <c r="A121" s="20">
        <v>39814</v>
      </c>
      <c r="B121" s="84">
        <v>3.6869999999999998</v>
      </c>
      <c r="C121" s="37"/>
      <c r="D121" s="13">
        <f t="shared" si="29"/>
        <v>4.3849999999999998</v>
      </c>
      <c r="E121" s="11"/>
      <c r="F121" s="12">
        <f t="shared" si="25"/>
        <v>-0.18931380526173039</v>
      </c>
      <c r="G121" s="12">
        <f t="shared" si="23"/>
        <v>0.18931380526173039</v>
      </c>
      <c r="H121" s="39">
        <f t="shared" si="24"/>
        <v>0.48720399999999991</v>
      </c>
      <c r="I121" s="37"/>
      <c r="J121" s="13">
        <f t="shared" si="26"/>
        <v>3.1366273591541889</v>
      </c>
      <c r="K121" s="13">
        <f t="shared" si="27"/>
        <v>-1.2121005117005419</v>
      </c>
      <c r="L121" s="13">
        <f t="shared" si="30"/>
        <v>1.2716067916679608</v>
      </c>
      <c r="M121" s="11"/>
      <c r="N121" s="27">
        <f t="shared" si="28"/>
        <v>0.65511071557690237</v>
      </c>
      <c r="O121" s="12">
        <f t="shared" si="21"/>
        <v>0.65511071557690237</v>
      </c>
      <c r="P121" s="38">
        <f t="shared" si="22"/>
        <v>5.8341243508565412</v>
      </c>
      <c r="Q121" s="37"/>
      <c r="R121" s="13">
        <f t="shared" si="35"/>
        <v>10.926284722222217</v>
      </c>
      <c r="S121" s="13">
        <f t="shared" si="31"/>
        <v>1.7784722222222906E-2</v>
      </c>
      <c r="T121" s="13">
        <f t="shared" si="32"/>
        <v>0.32864612548627942</v>
      </c>
      <c r="U121" s="13">
        <f t="shared" si="37"/>
        <v>3.2712541824839665</v>
      </c>
      <c r="V121" s="11"/>
      <c r="W121" s="27">
        <f t="shared" si="33"/>
        <v>0.11275991795932556</v>
      </c>
      <c r="X121" s="12">
        <f t="shared" si="36"/>
        <v>0.11275991795932556</v>
      </c>
      <c r="Y121" s="39">
        <f t="shared" si="34"/>
        <v>0.1728445847820749</v>
      </c>
    </row>
    <row r="122" spans="1:25" x14ac:dyDescent="0.3">
      <c r="A122" s="20">
        <v>39845</v>
      </c>
      <c r="B122" s="84">
        <v>4.0939999999999896</v>
      </c>
      <c r="C122" s="37"/>
      <c r="D122" s="13">
        <f t="shared" si="29"/>
        <v>3.6869999999999998</v>
      </c>
      <c r="E122" s="11"/>
      <c r="F122" s="12">
        <f t="shared" si="25"/>
        <v>9.9413776257936209E-2</v>
      </c>
      <c r="G122" s="12">
        <f t="shared" si="23"/>
        <v>9.9413776257936209E-2</v>
      </c>
      <c r="H122" s="39">
        <f t="shared" si="24"/>
        <v>0.16564899999999172</v>
      </c>
      <c r="I122" s="37"/>
      <c r="J122" s="13">
        <f t="shared" si="26"/>
        <v>3.599662819580594</v>
      </c>
      <c r="K122" s="13">
        <f t="shared" si="27"/>
        <v>0.46303546042640509</v>
      </c>
      <c r="L122" s="13">
        <f t="shared" si="30"/>
        <v>1.924526847453647</v>
      </c>
      <c r="M122" s="11"/>
      <c r="N122" s="27">
        <f t="shared" si="28"/>
        <v>0.5299152790782482</v>
      </c>
      <c r="O122" s="12">
        <f t="shared" si="21"/>
        <v>0.5299152790782482</v>
      </c>
      <c r="P122" s="38">
        <f t="shared" si="22"/>
        <v>4.7066137596193665</v>
      </c>
      <c r="Q122" s="37"/>
      <c r="R122" s="13">
        <f t="shared" si="35"/>
        <v>10.944069444444439</v>
      </c>
      <c r="S122" s="13">
        <f t="shared" si="31"/>
        <v>1.7784722222222906E-2</v>
      </c>
      <c r="T122" s="13">
        <f t="shared" si="32"/>
        <v>0.3685591958500356</v>
      </c>
      <c r="U122" s="13">
        <f t="shared" si="37"/>
        <v>3.8324794305253778</v>
      </c>
      <c r="V122" s="11"/>
      <c r="W122" s="27">
        <f t="shared" si="33"/>
        <v>6.3878986193114939E-2</v>
      </c>
      <c r="X122" s="12">
        <f t="shared" si="36"/>
        <v>6.3878986193114939E-2</v>
      </c>
      <c r="Y122" s="39">
        <f t="shared" si="34"/>
        <v>6.8393008258325297E-2</v>
      </c>
    </row>
    <row r="123" spans="1:25" x14ac:dyDescent="0.3">
      <c r="A123" s="20">
        <v>39873</v>
      </c>
      <c r="B123" s="84">
        <v>6.0860000000000003</v>
      </c>
      <c r="C123" s="37"/>
      <c r="D123" s="13">
        <f t="shared" si="29"/>
        <v>4.0939999999999896</v>
      </c>
      <c r="E123" s="11"/>
      <c r="F123" s="12">
        <f t="shared" si="25"/>
        <v>0.32730857706211147</v>
      </c>
      <c r="G123" s="12">
        <f t="shared" si="23"/>
        <v>0.32730857706211147</v>
      </c>
      <c r="H123" s="39">
        <f t="shared" si="24"/>
        <v>3.9680640000000422</v>
      </c>
      <c r="I123" s="37"/>
      <c r="J123" s="13">
        <f t="shared" si="26"/>
        <v>5.6249695114571434</v>
      </c>
      <c r="K123" s="13">
        <f t="shared" si="27"/>
        <v>2.0253066918765494</v>
      </c>
      <c r="L123" s="13">
        <f t="shared" si="30"/>
        <v>4.0626982800069991</v>
      </c>
      <c r="M123" s="11"/>
      <c r="N123" s="27">
        <f t="shared" si="28"/>
        <v>0.33245181071196206</v>
      </c>
      <c r="O123" s="12">
        <f t="shared" si="21"/>
        <v>0.33245181071196206</v>
      </c>
      <c r="P123" s="38">
        <f t="shared" si="22"/>
        <v>4.0937498501266374</v>
      </c>
      <c r="Q123" s="37"/>
      <c r="R123" s="13">
        <f t="shared" si="35"/>
        <v>10.961854166666662</v>
      </c>
      <c r="S123" s="13">
        <f t="shared" si="31"/>
        <v>1.7784722222222906E-2</v>
      </c>
      <c r="T123" s="13">
        <f t="shared" si="32"/>
        <v>0.57400768360368359</v>
      </c>
      <c r="U123" s="13">
        <f t="shared" si="37"/>
        <v>6.9778334444730241</v>
      </c>
      <c r="V123" s="11"/>
      <c r="W123" s="27">
        <f t="shared" si="33"/>
        <v>-0.14653852193115738</v>
      </c>
      <c r="X123" s="12">
        <f t="shared" si="36"/>
        <v>0.14653852193115738</v>
      </c>
      <c r="Y123" s="39">
        <f t="shared" si="34"/>
        <v>0.79536689268061811</v>
      </c>
    </row>
    <row r="124" spans="1:25" x14ac:dyDescent="0.3">
      <c r="A124" s="20">
        <v>39904</v>
      </c>
      <c r="B124" s="84">
        <v>9.3670000000000009</v>
      </c>
      <c r="C124" s="37"/>
      <c r="D124" s="13">
        <f t="shared" si="29"/>
        <v>6.0860000000000003</v>
      </c>
      <c r="E124" s="11"/>
      <c r="F124" s="12">
        <f t="shared" si="25"/>
        <v>0.35027223230490023</v>
      </c>
      <c r="G124" s="12">
        <f t="shared" si="23"/>
        <v>0.35027223230490023</v>
      </c>
      <c r="H124" s="39">
        <f t="shared" si="24"/>
        <v>10.764961000000003</v>
      </c>
      <c r="I124" s="37"/>
      <c r="J124" s="13">
        <f t="shared" si="26"/>
        <v>8.9758265023206949</v>
      </c>
      <c r="K124" s="13">
        <f t="shared" si="27"/>
        <v>3.3508569908635515</v>
      </c>
      <c r="L124" s="13">
        <f t="shared" si="30"/>
        <v>7.6502762033336928</v>
      </c>
      <c r="M124" s="11"/>
      <c r="N124" s="27">
        <f t="shared" si="28"/>
        <v>0.18327359844841548</v>
      </c>
      <c r="O124" s="12">
        <f t="shared" si="21"/>
        <v>0.18327359844841548</v>
      </c>
      <c r="P124" s="38">
        <f t="shared" si="22"/>
        <v>2.9471405940403832</v>
      </c>
      <c r="Q124" s="37"/>
      <c r="R124" s="13">
        <f t="shared" si="35"/>
        <v>10.979638888888884</v>
      </c>
      <c r="S124" s="13">
        <f t="shared" si="31"/>
        <v>1.7784722222222906E-2</v>
      </c>
      <c r="T124" s="13">
        <f t="shared" si="32"/>
        <v>0.85861892523378924</v>
      </c>
      <c r="U124" s="13">
        <f t="shared" si="37"/>
        <v>9.62792876050076</v>
      </c>
      <c r="V124" s="11"/>
      <c r="W124" s="27">
        <f t="shared" si="33"/>
        <v>-2.7856171719948655E-2</v>
      </c>
      <c r="X124" s="12">
        <f t="shared" si="36"/>
        <v>2.7856171719948655E-2</v>
      </c>
      <c r="Y124" s="39">
        <f t="shared" si="34"/>
        <v>6.8083818056462492E-2</v>
      </c>
    </row>
    <row r="125" spans="1:25" x14ac:dyDescent="0.3">
      <c r="A125" s="20">
        <v>39934</v>
      </c>
      <c r="B125" s="84">
        <v>12.111999999999901</v>
      </c>
      <c r="C125" s="37"/>
      <c r="D125" s="13">
        <f t="shared" si="29"/>
        <v>9.3670000000000009</v>
      </c>
      <c r="E125" s="11"/>
      <c r="F125" s="12">
        <f t="shared" si="25"/>
        <v>0.2266347424042208</v>
      </c>
      <c r="G125" s="12">
        <f t="shared" si="23"/>
        <v>0.2266347424042208</v>
      </c>
      <c r="H125" s="39">
        <f t="shared" si="24"/>
        <v>7.5350249999994494</v>
      </c>
      <c r="I125" s="37"/>
      <c r="J125" s="13">
        <f t="shared" si="26"/>
        <v>12.160917882472322</v>
      </c>
      <c r="K125" s="13">
        <f t="shared" si="27"/>
        <v>3.1850913801516274</v>
      </c>
      <c r="L125" s="13">
        <f t="shared" si="30"/>
        <v>12.326683493184246</v>
      </c>
      <c r="M125" s="11"/>
      <c r="N125" s="27">
        <f t="shared" si="28"/>
        <v>-1.7724859080609934E-2</v>
      </c>
      <c r="O125" s="12">
        <f t="shared" si="21"/>
        <v>1.7724859080609934E-2</v>
      </c>
      <c r="P125" s="38">
        <f t="shared" si="22"/>
        <v>4.6089002245833031E-2</v>
      </c>
      <c r="Q125" s="37"/>
      <c r="R125" s="13">
        <f t="shared" si="35"/>
        <v>10.997423611111106</v>
      </c>
      <c r="S125" s="13">
        <f t="shared" si="31"/>
        <v>1.7784722222222906E-2</v>
      </c>
      <c r="T125" s="13">
        <f t="shared" si="32"/>
        <v>1.1083057015616822</v>
      </c>
      <c r="U125" s="13">
        <f t="shared" si="37"/>
        <v>12.442919302248622</v>
      </c>
      <c r="V125" s="11"/>
      <c r="W125" s="27">
        <f t="shared" si="33"/>
        <v>-2.7321606856730886E-2</v>
      </c>
      <c r="X125" s="12">
        <f t="shared" si="36"/>
        <v>2.7321606856730886E-2</v>
      </c>
      <c r="Y125" s="39">
        <f t="shared" si="34"/>
        <v>0.10950758460078089</v>
      </c>
    </row>
    <row r="126" spans="1:25" x14ac:dyDescent="0.3">
      <c r="A126" s="20">
        <v>39965</v>
      </c>
      <c r="B126" s="84">
        <v>14.201000000000001</v>
      </c>
      <c r="C126" s="37"/>
      <c r="D126" s="13">
        <f t="shared" si="29"/>
        <v>12.111999999999901</v>
      </c>
      <c r="E126" s="11"/>
      <c r="F126" s="12">
        <f t="shared" si="25"/>
        <v>0.1471023167382649</v>
      </c>
      <c r="G126" s="12">
        <f t="shared" si="23"/>
        <v>0.1471023167382649</v>
      </c>
      <c r="H126" s="39">
        <f t="shared" si="24"/>
        <v>4.3639210000004169</v>
      </c>
      <c r="I126" s="37"/>
      <c r="J126" s="13">
        <f t="shared" si="26"/>
        <v>14.461902353078337</v>
      </c>
      <c r="K126" s="13">
        <f t="shared" si="27"/>
        <v>2.3009844706060143</v>
      </c>
      <c r="L126" s="13">
        <f t="shared" si="30"/>
        <v>15.34600926262395</v>
      </c>
      <c r="M126" s="11"/>
      <c r="N126" s="27">
        <f t="shared" si="28"/>
        <v>-8.0628777031473073E-2</v>
      </c>
      <c r="O126" s="12">
        <f t="shared" si="21"/>
        <v>8.0628777031473073E-2</v>
      </c>
      <c r="P126" s="38">
        <f t="shared" si="22"/>
        <v>1.31104621149464</v>
      </c>
      <c r="Q126" s="37"/>
      <c r="R126" s="13">
        <f t="shared" si="35"/>
        <v>11.015208333333328</v>
      </c>
      <c r="S126" s="13">
        <f t="shared" si="31"/>
        <v>1.7784722222222906E-2</v>
      </c>
      <c r="T126" s="13">
        <f t="shared" si="32"/>
        <v>1.2967321939928984</v>
      </c>
      <c r="U126" s="13">
        <f t="shared" si="37"/>
        <v>14.559030380364309</v>
      </c>
      <c r="V126" s="11"/>
      <c r="W126" s="27">
        <f t="shared" si="33"/>
        <v>-2.5211631600894891E-2</v>
      </c>
      <c r="X126" s="12">
        <f t="shared" si="36"/>
        <v>2.5211631600894891E-2</v>
      </c>
      <c r="Y126" s="39">
        <f t="shared" si="34"/>
        <v>0.12818575326381132</v>
      </c>
    </row>
    <row r="127" spans="1:25" x14ac:dyDescent="0.3">
      <c r="A127" s="20">
        <v>39995</v>
      </c>
      <c r="B127" s="84">
        <v>15.231</v>
      </c>
      <c r="C127" s="37"/>
      <c r="D127" s="13">
        <f t="shared" si="29"/>
        <v>14.201000000000001</v>
      </c>
      <c r="E127" s="11"/>
      <c r="F127" s="12">
        <f t="shared" si="25"/>
        <v>6.7625238001444377E-2</v>
      </c>
      <c r="G127" s="12">
        <f t="shared" si="23"/>
        <v>6.7625238001444377E-2</v>
      </c>
      <c r="H127" s="39">
        <f t="shared" si="24"/>
        <v>1.0608999999999986</v>
      </c>
      <c r="I127" s="37"/>
      <c r="J127" s="13">
        <f t="shared" si="26"/>
        <v>15.580056457441259</v>
      </c>
      <c r="K127" s="13">
        <f t="shared" si="27"/>
        <v>1.1181541043629224</v>
      </c>
      <c r="L127" s="13">
        <f t="shared" si="30"/>
        <v>16.762886823684351</v>
      </c>
      <c r="M127" s="11"/>
      <c r="N127" s="27">
        <f t="shared" si="28"/>
        <v>-0.1005769039251757</v>
      </c>
      <c r="O127" s="12">
        <f t="shared" si="21"/>
        <v>0.1005769039251757</v>
      </c>
      <c r="P127" s="38">
        <f t="shared" si="22"/>
        <v>2.3466772405777299</v>
      </c>
      <c r="Q127" s="37"/>
      <c r="R127" s="13">
        <f t="shared" si="35"/>
        <v>11.032993055555551</v>
      </c>
      <c r="S127" s="13">
        <f t="shared" si="31"/>
        <v>1.7784722222222906E-2</v>
      </c>
      <c r="T127" s="13">
        <f t="shared" si="32"/>
        <v>1.3876139551886955</v>
      </c>
      <c r="U127" s="13">
        <f t="shared" si="37"/>
        <v>15.570690383086305</v>
      </c>
      <c r="V127" s="11"/>
      <c r="W127" s="27">
        <f t="shared" si="33"/>
        <v>-2.2302566022342915E-2</v>
      </c>
      <c r="X127" s="12">
        <f t="shared" si="36"/>
        <v>2.2302566022342915E-2</v>
      </c>
      <c r="Y127" s="39">
        <f t="shared" si="34"/>
        <v>0.11538955636132062</v>
      </c>
    </row>
    <row r="128" spans="1:25" x14ac:dyDescent="0.3">
      <c r="A128" s="20">
        <v>40026</v>
      </c>
      <c r="B128" s="84">
        <v>14.654999999999999</v>
      </c>
      <c r="C128" s="37"/>
      <c r="D128" s="13">
        <f t="shared" si="29"/>
        <v>15.231</v>
      </c>
      <c r="E128" s="11"/>
      <c r="F128" s="12">
        <f t="shared" si="25"/>
        <v>-3.9303991811668409E-2</v>
      </c>
      <c r="G128" s="12">
        <f t="shared" si="23"/>
        <v>3.9303991811668409E-2</v>
      </c>
      <c r="H128" s="39">
        <f t="shared" si="24"/>
        <v>0.33177600000000057</v>
      </c>
      <c r="I128" s="37"/>
      <c r="J128" s="13">
        <f t="shared" si="26"/>
        <v>15.120566926670612</v>
      </c>
      <c r="K128" s="13">
        <f t="shared" si="27"/>
        <v>-0.45948953077064658</v>
      </c>
      <c r="L128" s="13">
        <f t="shared" si="30"/>
        <v>16.698210561804181</v>
      </c>
      <c r="M128" s="11"/>
      <c r="N128" s="27">
        <f t="shared" si="28"/>
        <v>-0.13942071387268387</v>
      </c>
      <c r="O128" s="12">
        <f t="shared" si="21"/>
        <v>0.13942071387268387</v>
      </c>
      <c r="P128" s="38">
        <f t="shared" si="22"/>
        <v>4.1747093998681608</v>
      </c>
      <c r="Q128" s="37"/>
      <c r="R128" s="13">
        <f t="shared" si="35"/>
        <v>11.050777777777773</v>
      </c>
      <c r="S128" s="13">
        <f t="shared" si="31"/>
        <v>1.7784722222222906E-2</v>
      </c>
      <c r="T128" s="13">
        <f t="shared" si="32"/>
        <v>1.3300972793440013</v>
      </c>
      <c r="U128" s="13">
        <f t="shared" si="37"/>
        <v>14.843625304931599</v>
      </c>
      <c r="V128" s="11"/>
      <c r="W128" s="27">
        <f t="shared" si="33"/>
        <v>-1.2871054584210168E-2</v>
      </c>
      <c r="X128" s="12">
        <f t="shared" si="36"/>
        <v>1.2871054584210168E-2</v>
      </c>
      <c r="Y128" s="39">
        <f t="shared" si="34"/>
        <v>3.5579505660539086E-2</v>
      </c>
    </row>
    <row r="129" spans="1:25" x14ac:dyDescent="0.3">
      <c r="A129" s="20">
        <v>40057</v>
      </c>
      <c r="B129" s="84">
        <v>13.153</v>
      </c>
      <c r="C129" s="37"/>
      <c r="D129" s="13">
        <f t="shared" si="29"/>
        <v>14.654999999999999</v>
      </c>
      <c r="E129" s="11"/>
      <c r="F129" s="12">
        <f t="shared" si="25"/>
        <v>-0.11419448034668887</v>
      </c>
      <c r="G129" s="12">
        <f t="shared" si="23"/>
        <v>0.11419448034668887</v>
      </c>
      <c r="H129" s="39">
        <f t="shared" si="24"/>
        <v>2.2560039999999968</v>
      </c>
      <c r="I129" s="37"/>
      <c r="J129" s="13">
        <f t="shared" si="26"/>
        <v>13.49663122994558</v>
      </c>
      <c r="K129" s="13">
        <f t="shared" si="27"/>
        <v>-1.6239356967250327</v>
      </c>
      <c r="L129" s="13">
        <f t="shared" si="30"/>
        <v>14.661077395899966</v>
      </c>
      <c r="M129" s="11"/>
      <c r="N129" s="27">
        <f t="shared" si="28"/>
        <v>-0.11465653431916409</v>
      </c>
      <c r="O129" s="12">
        <f t="shared" si="21"/>
        <v>0.11465653431916409</v>
      </c>
      <c r="P129" s="38">
        <f t="shared" si="22"/>
        <v>2.2742974320244209</v>
      </c>
      <c r="Q129" s="37"/>
      <c r="R129" s="13">
        <f t="shared" si="35"/>
        <v>11.068562499999995</v>
      </c>
      <c r="S129" s="13">
        <f t="shared" si="31"/>
        <v>1.7784722222222906E-2</v>
      </c>
      <c r="T129" s="13">
        <f t="shared" si="32"/>
        <v>1.1885547463177568</v>
      </c>
      <c r="U129" s="13">
        <f t="shared" si="37"/>
        <v>13.16421339409324</v>
      </c>
      <c r="V129" s="11"/>
      <c r="W129" s="27">
        <f t="shared" si="33"/>
        <v>-8.5253509414122365E-4</v>
      </c>
      <c r="X129" s="12">
        <f t="shared" si="36"/>
        <v>8.5253509414122365E-4</v>
      </c>
      <c r="Y129" s="39">
        <f t="shared" si="34"/>
        <v>1.2574020709029885E-4</v>
      </c>
    </row>
    <row r="130" spans="1:25" x14ac:dyDescent="0.3">
      <c r="A130" s="20">
        <v>40087</v>
      </c>
      <c r="B130" s="84">
        <v>10.135999999999999</v>
      </c>
      <c r="C130" s="37"/>
      <c r="D130" s="13">
        <f t="shared" si="29"/>
        <v>13.153</v>
      </c>
      <c r="E130" s="11"/>
      <c r="F130" s="12">
        <f t="shared" si="25"/>
        <v>-0.2976519337016576</v>
      </c>
      <c r="G130" s="12">
        <f t="shared" si="23"/>
        <v>0.2976519337016576</v>
      </c>
      <c r="H130" s="39">
        <f t="shared" si="24"/>
        <v>9.1022890000000078</v>
      </c>
      <c r="I130" s="37"/>
      <c r="J130" s="13">
        <f t="shared" si="26"/>
        <v>10.531724267033013</v>
      </c>
      <c r="K130" s="13">
        <f t="shared" si="27"/>
        <v>-2.9649069629125666</v>
      </c>
      <c r="L130" s="13">
        <f t="shared" si="30"/>
        <v>11.872695533220547</v>
      </c>
      <c r="M130" s="11"/>
      <c r="N130" s="27">
        <f t="shared" si="28"/>
        <v>-0.17133933832089068</v>
      </c>
      <c r="O130" s="12">
        <f t="shared" si="21"/>
        <v>0.17133933832089068</v>
      </c>
      <c r="P130" s="38">
        <f t="shared" si="22"/>
        <v>3.0161113751082027</v>
      </c>
      <c r="Q130" s="37"/>
      <c r="R130" s="13">
        <f t="shared" si="35"/>
        <v>11.086347222222217</v>
      </c>
      <c r="S130" s="13">
        <f t="shared" si="31"/>
        <v>1.7784722222222906E-2</v>
      </c>
      <c r="T130" s="13">
        <f t="shared" si="32"/>
        <v>0.92503680420084877</v>
      </c>
      <c r="U130" s="13">
        <f t="shared" si="37"/>
        <v>10.651921957779528</v>
      </c>
      <c r="V130" s="11"/>
      <c r="W130" s="27">
        <f t="shared" si="33"/>
        <v>-5.0899956371303193E-2</v>
      </c>
      <c r="X130" s="12">
        <f t="shared" si="36"/>
        <v>5.0899956371303193E-2</v>
      </c>
      <c r="Y130" s="39">
        <f t="shared" si="34"/>
        <v>0.26617546651906221</v>
      </c>
    </row>
    <row r="131" spans="1:25" x14ac:dyDescent="0.3">
      <c r="A131" s="20">
        <v>40118</v>
      </c>
      <c r="B131" s="84">
        <v>7.0309999999999997</v>
      </c>
      <c r="C131" s="37"/>
      <c r="D131" s="13">
        <f t="shared" si="29"/>
        <v>10.135999999999999</v>
      </c>
      <c r="E131" s="11"/>
      <c r="F131" s="12">
        <f t="shared" si="25"/>
        <v>-0.44161570189162275</v>
      </c>
      <c r="G131" s="12">
        <f t="shared" si="23"/>
        <v>0.44161570189162275</v>
      </c>
      <c r="H131" s="39">
        <f t="shared" si="24"/>
        <v>9.6410249999999973</v>
      </c>
      <c r="I131" s="37"/>
      <c r="J131" s="13">
        <f t="shared" si="26"/>
        <v>7.153091584783124</v>
      </c>
      <c r="K131" s="13">
        <f t="shared" si="27"/>
        <v>-3.3786326822498891</v>
      </c>
      <c r="L131" s="13">
        <f t="shared" si="30"/>
        <v>7.5668173041204465</v>
      </c>
      <c r="M131" s="11"/>
      <c r="N131" s="27">
        <f t="shared" si="28"/>
        <v>-7.6207837309123436E-2</v>
      </c>
      <c r="O131" s="12">
        <f t="shared" si="21"/>
        <v>7.6207837309123436E-2</v>
      </c>
      <c r="P131" s="38">
        <f t="shared" si="22"/>
        <v>0.2871001833949034</v>
      </c>
      <c r="Q131" s="37"/>
      <c r="R131" s="13">
        <f t="shared" si="35"/>
        <v>11.10413194444444</v>
      </c>
      <c r="S131" s="13">
        <f t="shared" si="31"/>
        <v>1.7784722222222906E-2</v>
      </c>
      <c r="T131" s="13">
        <f t="shared" si="32"/>
        <v>0.64034406116912901</v>
      </c>
      <c r="U131" s="13">
        <f t="shared" si="37"/>
        <v>7.3747121343424089</v>
      </c>
      <c r="V131" s="11"/>
      <c r="W131" s="27">
        <f t="shared" si="33"/>
        <v>-4.8885241692847282E-2</v>
      </c>
      <c r="X131" s="12">
        <f t="shared" si="36"/>
        <v>4.8885241692847282E-2</v>
      </c>
      <c r="Y131" s="39">
        <f t="shared" si="34"/>
        <v>0.11813803129421437</v>
      </c>
    </row>
    <row r="132" spans="1:25" x14ac:dyDescent="0.3">
      <c r="A132" s="20">
        <v>40148</v>
      </c>
      <c r="B132" s="84">
        <v>4.3099999999999996</v>
      </c>
      <c r="C132" s="37"/>
      <c r="D132" s="13">
        <f t="shared" si="29"/>
        <v>7.0309999999999997</v>
      </c>
      <c r="E132" s="11"/>
      <c r="F132" s="12">
        <f t="shared" si="25"/>
        <v>-0.63132250580046412</v>
      </c>
      <c r="G132" s="12">
        <f t="shared" si="23"/>
        <v>0.63132250580046412</v>
      </c>
      <c r="H132" s="39">
        <f t="shared" si="24"/>
        <v>7.4038410000000008</v>
      </c>
      <c r="I132" s="37"/>
      <c r="J132" s="13">
        <f t="shared" si="26"/>
        <v>4.1879713517958477</v>
      </c>
      <c r="K132" s="13">
        <f t="shared" si="27"/>
        <v>-2.9651202329872763</v>
      </c>
      <c r="L132" s="13">
        <f t="shared" si="30"/>
        <v>3.7744589025332349</v>
      </c>
      <c r="M132" s="11"/>
      <c r="N132" s="27">
        <f t="shared" si="28"/>
        <v>0.12425547505029344</v>
      </c>
      <c r="O132" s="12">
        <f t="shared" si="21"/>
        <v>0.12425547505029344</v>
      </c>
      <c r="P132" s="38">
        <f t="shared" si="22"/>
        <v>0.28680426707590678</v>
      </c>
      <c r="Q132" s="37"/>
      <c r="R132" s="13">
        <f t="shared" si="35"/>
        <v>11.121916666666662</v>
      </c>
      <c r="S132" s="13">
        <f t="shared" si="31"/>
        <v>1.7784722222222906E-2</v>
      </c>
      <c r="T132" s="13">
        <f t="shared" si="32"/>
        <v>0.39261299455268783</v>
      </c>
      <c r="U132" s="13">
        <f t="shared" si="37"/>
        <v>4.5548526558744884</v>
      </c>
      <c r="V132" s="11"/>
      <c r="W132" s="27">
        <f t="shared" si="33"/>
        <v>-5.6810360991760747E-2</v>
      </c>
      <c r="X132" s="12">
        <f t="shared" si="36"/>
        <v>5.6810360991760747E-2</v>
      </c>
      <c r="Y132" s="39">
        <f t="shared" si="34"/>
        <v>5.9952823088790831E-2</v>
      </c>
    </row>
    <row r="133" spans="1:25" x14ac:dyDescent="0.3">
      <c r="A133" s="20">
        <v>40179</v>
      </c>
      <c r="B133" s="84">
        <v>3.7370000000000001</v>
      </c>
      <c r="C133" s="37"/>
      <c r="D133" s="13">
        <f t="shared" si="29"/>
        <v>4.3099999999999996</v>
      </c>
      <c r="E133" s="11"/>
      <c r="F133" s="12">
        <f t="shared" si="25"/>
        <v>-0.1533315493711532</v>
      </c>
      <c r="G133" s="12">
        <f t="shared" si="23"/>
        <v>0.1533315493711532</v>
      </c>
      <c r="H133" s="39">
        <f t="shared" si="24"/>
        <v>0.32832899999999943</v>
      </c>
      <c r="I133" s="37"/>
      <c r="J133" s="13">
        <f t="shared" si="26"/>
        <v>3.1641248447467478</v>
      </c>
      <c r="K133" s="13">
        <f t="shared" si="27"/>
        <v>-1.0238465070490999</v>
      </c>
      <c r="L133" s="13">
        <f t="shared" si="30"/>
        <v>1.2228511188085713</v>
      </c>
      <c r="M133" s="11"/>
      <c r="N133" s="27">
        <f t="shared" si="28"/>
        <v>0.67277197784089604</v>
      </c>
      <c r="O133" s="12">
        <f t="shared" si="21"/>
        <v>0.67277197784089604</v>
      </c>
      <c r="P133" s="38">
        <f t="shared" si="22"/>
        <v>6.3209445967961129</v>
      </c>
      <c r="Q133" s="37"/>
      <c r="R133" s="13">
        <f t="shared" si="35"/>
        <v>11.139701388888884</v>
      </c>
      <c r="S133" s="13">
        <f t="shared" si="31"/>
        <v>1.7784722222222906E-2</v>
      </c>
      <c r="T133" s="13">
        <f t="shared" si="32"/>
        <v>0.33388988738387448</v>
      </c>
      <c r="U133" s="13">
        <f t="shared" si="37"/>
        <v>3.6610197005324574</v>
      </c>
      <c r="V133" s="11"/>
      <c r="W133" s="27">
        <f t="shared" si="33"/>
        <v>2.0331897101295879E-2</v>
      </c>
      <c r="X133" s="12">
        <f t="shared" si="36"/>
        <v>2.0331897101295879E-2</v>
      </c>
      <c r="Y133" s="39">
        <f t="shared" si="34"/>
        <v>5.7730059071774698E-3</v>
      </c>
    </row>
    <row r="134" spans="1:25" x14ac:dyDescent="0.3">
      <c r="A134" s="20">
        <v>40210</v>
      </c>
      <c r="B134" s="84">
        <v>4.399</v>
      </c>
      <c r="C134" s="37"/>
      <c r="D134" s="13">
        <f t="shared" si="29"/>
        <v>3.7370000000000001</v>
      </c>
      <c r="E134" s="11"/>
      <c r="F134" s="12">
        <f t="shared" si="25"/>
        <v>0.15048874744260057</v>
      </c>
      <c r="G134" s="12">
        <f t="shared" si="23"/>
        <v>0.15048874744260057</v>
      </c>
      <c r="H134" s="39">
        <f t="shared" si="24"/>
        <v>0.43824399999999991</v>
      </c>
      <c r="I134" s="37"/>
      <c r="J134" s="13">
        <f t="shared" si="26"/>
        <v>3.8843266118623228</v>
      </c>
      <c r="K134" s="13">
        <f t="shared" si="27"/>
        <v>0.72020176711557493</v>
      </c>
      <c r="L134" s="13">
        <f t="shared" si="30"/>
        <v>2.140278337697648</v>
      </c>
      <c r="M134" s="11"/>
      <c r="N134" s="27">
        <f t="shared" si="28"/>
        <v>0.51346252837061879</v>
      </c>
      <c r="O134" s="12">
        <f t="shared" si="21"/>
        <v>0.51346252837061879</v>
      </c>
      <c r="P134" s="38">
        <f t="shared" si="22"/>
        <v>5.1018235477539005</v>
      </c>
      <c r="Q134" s="37"/>
      <c r="R134" s="13">
        <f t="shared" si="35"/>
        <v>11.157486111111107</v>
      </c>
      <c r="S134" s="13">
        <f t="shared" si="31"/>
        <v>1.7784722222222906E-2</v>
      </c>
      <c r="T134" s="13">
        <f t="shared" si="32"/>
        <v>0.38832148388178667</v>
      </c>
      <c r="U134" s="13">
        <f t="shared" si="37"/>
        <v>4.1121941088190503</v>
      </c>
      <c r="V134" s="11"/>
      <c r="W134" s="27">
        <f t="shared" si="33"/>
        <v>6.519797480812678E-2</v>
      </c>
      <c r="X134" s="12">
        <f t="shared" si="36"/>
        <v>6.519797480812678E-2</v>
      </c>
      <c r="Y134" s="39">
        <f t="shared" si="34"/>
        <v>8.2257619216098754E-2</v>
      </c>
    </row>
    <row r="135" spans="1:25" x14ac:dyDescent="0.3">
      <c r="A135" s="20">
        <v>40238</v>
      </c>
      <c r="B135" s="84">
        <v>6.7379999999999898</v>
      </c>
      <c r="C135" s="37"/>
      <c r="D135" s="13">
        <f t="shared" si="29"/>
        <v>4.399</v>
      </c>
      <c r="E135" s="11"/>
      <c r="F135" s="12">
        <f t="shared" si="25"/>
        <v>0.34713564856040269</v>
      </c>
      <c r="G135" s="12">
        <f t="shared" si="23"/>
        <v>0.34713564856040269</v>
      </c>
      <c r="H135" s="39">
        <f t="shared" si="24"/>
        <v>5.4709209999999517</v>
      </c>
      <c r="I135" s="37"/>
      <c r="J135" s="13">
        <f t="shared" si="26"/>
        <v>6.2518661456109665</v>
      </c>
      <c r="K135" s="13">
        <f t="shared" si="27"/>
        <v>2.3675395337486438</v>
      </c>
      <c r="L135" s="13">
        <f t="shared" si="30"/>
        <v>4.6045283789778981</v>
      </c>
      <c r="M135" s="11"/>
      <c r="N135" s="27">
        <f t="shared" si="28"/>
        <v>0.31663277248769589</v>
      </c>
      <c r="O135" s="12">
        <f t="shared" si="21"/>
        <v>0.31663277248769589</v>
      </c>
      <c r="P135" s="38">
        <f t="shared" si="22"/>
        <v>4.5517011577066313</v>
      </c>
      <c r="Q135" s="37"/>
      <c r="R135" s="13">
        <f t="shared" si="35"/>
        <v>11.175270833333329</v>
      </c>
      <c r="S135" s="13">
        <f t="shared" si="31"/>
        <v>1.7784722222222906E-2</v>
      </c>
      <c r="T135" s="13">
        <f t="shared" si="32"/>
        <v>0.59624973361671252</v>
      </c>
      <c r="U135" s="13">
        <f t="shared" si="37"/>
        <v>6.4146913246854709</v>
      </c>
      <c r="V135" s="11"/>
      <c r="W135" s="27">
        <f t="shared" si="33"/>
        <v>4.7982884433736925E-2</v>
      </c>
      <c r="X135" s="12">
        <f t="shared" si="36"/>
        <v>4.7982884433736925E-2</v>
      </c>
      <c r="Y135" s="39">
        <f t="shared" si="34"/>
        <v>0.104528499533629</v>
      </c>
    </row>
    <row r="136" spans="1:25" x14ac:dyDescent="0.3">
      <c r="A136" s="20">
        <v>40269</v>
      </c>
      <c r="B136" s="84">
        <v>9.6709999999999994</v>
      </c>
      <c r="C136" s="37"/>
      <c r="D136" s="13">
        <f t="shared" si="29"/>
        <v>6.7379999999999898</v>
      </c>
      <c r="E136" s="11"/>
      <c r="F136" s="12">
        <f t="shared" si="25"/>
        <v>0.30327784096784299</v>
      </c>
      <c r="G136" s="12">
        <f t="shared" si="23"/>
        <v>0.30327784096784299</v>
      </c>
      <c r="H136" s="39">
        <f t="shared" si="24"/>
        <v>8.6024890000000571</v>
      </c>
      <c r="I136" s="37"/>
      <c r="J136" s="13">
        <f t="shared" si="26"/>
        <v>9.4313832198613419</v>
      </c>
      <c r="K136" s="13">
        <f t="shared" si="27"/>
        <v>3.1795170742503753</v>
      </c>
      <c r="L136" s="13">
        <f t="shared" si="30"/>
        <v>8.6194056793596108</v>
      </c>
      <c r="M136" s="11"/>
      <c r="N136" s="27">
        <f t="shared" si="28"/>
        <v>0.10873687526009602</v>
      </c>
      <c r="O136" s="12">
        <f t="shared" si="21"/>
        <v>0.10873687526009602</v>
      </c>
      <c r="P136" s="38">
        <f t="shared" si="22"/>
        <v>1.1058506152031204</v>
      </c>
      <c r="Q136" s="37"/>
      <c r="R136" s="13">
        <f t="shared" si="35"/>
        <v>11.193055555555551</v>
      </c>
      <c r="S136" s="13">
        <f t="shared" si="31"/>
        <v>1.7784722222222906E-2</v>
      </c>
      <c r="T136" s="13">
        <f t="shared" si="32"/>
        <v>0.86276965302932029</v>
      </c>
      <c r="U136" s="13">
        <f t="shared" si="37"/>
        <v>9.6105693311932008</v>
      </c>
      <c r="V136" s="11"/>
      <c r="W136" s="27">
        <f t="shared" si="33"/>
        <v>6.248647379464233E-3</v>
      </c>
      <c r="X136" s="12">
        <f t="shared" si="36"/>
        <v>6.248647379464233E-3</v>
      </c>
      <c r="Y136" s="39">
        <f t="shared" si="34"/>
        <v>3.6518657324369807E-3</v>
      </c>
    </row>
    <row r="137" spans="1:25" x14ac:dyDescent="0.3">
      <c r="A137" s="20">
        <v>40299</v>
      </c>
      <c r="B137" s="84">
        <v>12.406000000000001</v>
      </c>
      <c r="C137" s="37"/>
      <c r="D137" s="13">
        <f t="shared" si="29"/>
        <v>9.6709999999999994</v>
      </c>
      <c r="E137" s="11"/>
      <c r="F137" s="12">
        <f t="shared" si="25"/>
        <v>0.22045784297920371</v>
      </c>
      <c r="G137" s="12">
        <f t="shared" si="23"/>
        <v>0.22045784297920371</v>
      </c>
      <c r="H137" s="39">
        <f t="shared" si="24"/>
        <v>7.480225000000007</v>
      </c>
      <c r="I137" s="37"/>
      <c r="J137" s="13">
        <f t="shared" si="26"/>
        <v>12.452688678096525</v>
      </c>
      <c r="K137" s="13">
        <f t="shared" si="27"/>
        <v>3.021305458235183</v>
      </c>
      <c r="L137" s="13">
        <f t="shared" si="30"/>
        <v>12.610900294111717</v>
      </c>
      <c r="M137" s="11"/>
      <c r="N137" s="27">
        <f t="shared" si="28"/>
        <v>-1.6516225545035998E-2</v>
      </c>
      <c r="O137" s="12">
        <f t="shared" si="21"/>
        <v>1.6516225545035998E-2</v>
      </c>
      <c r="P137" s="38">
        <f t="shared" si="22"/>
        <v>4.1984130527067974E-2</v>
      </c>
      <c r="Q137" s="37"/>
      <c r="R137" s="13">
        <f t="shared" si="35"/>
        <v>11.210840277777773</v>
      </c>
      <c r="S137" s="13">
        <f t="shared" si="31"/>
        <v>1.7784722222222906E-2</v>
      </c>
      <c r="T137" s="13">
        <f t="shared" si="32"/>
        <v>1.1070001223919441</v>
      </c>
      <c r="U137" s="13">
        <f t="shared" si="37"/>
        <v>12.425038199158459</v>
      </c>
      <c r="V137" s="11"/>
      <c r="W137" s="27">
        <f t="shared" si="33"/>
        <v>-1.5345960953134551E-3</v>
      </c>
      <c r="X137" s="12">
        <f t="shared" si="36"/>
        <v>1.5345960953134551E-3</v>
      </c>
      <c r="Y137" s="39">
        <f t="shared" si="34"/>
        <v>3.6245302719713847E-4</v>
      </c>
    </row>
    <row r="138" spans="1:25" x14ac:dyDescent="0.3">
      <c r="A138" s="20">
        <v>40330</v>
      </c>
      <c r="B138" s="84">
        <v>14.420999999999999</v>
      </c>
      <c r="C138" s="37"/>
      <c r="D138" s="13">
        <f t="shared" si="29"/>
        <v>12.406000000000001</v>
      </c>
      <c r="E138" s="11"/>
      <c r="F138" s="12">
        <f t="shared" si="25"/>
        <v>0.13972678732404126</v>
      </c>
      <c r="G138" s="12">
        <f t="shared" si="23"/>
        <v>0.13972678732404126</v>
      </c>
      <c r="H138" s="39">
        <f t="shared" si="24"/>
        <v>4.0602249999999955</v>
      </c>
      <c r="I138" s="37"/>
      <c r="J138" s="13">
        <f t="shared" si="26"/>
        <v>14.660935742805304</v>
      </c>
      <c r="K138" s="13">
        <f t="shared" si="27"/>
        <v>2.2082470647087789</v>
      </c>
      <c r="L138" s="13">
        <f t="shared" si="30"/>
        <v>15.473994136331708</v>
      </c>
      <c r="M138" s="11"/>
      <c r="N138" s="27">
        <f t="shared" si="28"/>
        <v>-7.3018108059892423E-2</v>
      </c>
      <c r="O138" s="12">
        <f t="shared" si="21"/>
        <v>7.3018108059892423E-2</v>
      </c>
      <c r="P138" s="38">
        <f t="shared" si="22"/>
        <v>1.1087966511489609</v>
      </c>
      <c r="Q138" s="37"/>
      <c r="R138" s="13">
        <f t="shared" si="35"/>
        <v>11.228624999999996</v>
      </c>
      <c r="S138" s="13">
        <f t="shared" si="31"/>
        <v>1.7784722222222906E-2</v>
      </c>
      <c r="T138" s="13">
        <f t="shared" si="32"/>
        <v>1.2871795422760524</v>
      </c>
      <c r="U138" s="13">
        <f t="shared" si="37"/>
        <v>14.560519531773503</v>
      </c>
      <c r="V138" s="11"/>
      <c r="W138" s="27">
        <f t="shared" si="33"/>
        <v>-9.6747473665836914E-3</v>
      </c>
      <c r="X138" s="12">
        <f t="shared" si="36"/>
        <v>9.6747473665836914E-3</v>
      </c>
      <c r="Y138" s="39">
        <f t="shared" si="34"/>
        <v>1.9465699746297624E-2</v>
      </c>
    </row>
    <row r="139" spans="1:25" x14ac:dyDescent="0.3">
      <c r="A139" s="20">
        <v>40360</v>
      </c>
      <c r="B139" s="84">
        <v>15.212999999999999</v>
      </c>
      <c r="C139" s="37"/>
      <c r="D139" s="13">
        <f t="shared" si="29"/>
        <v>14.420999999999999</v>
      </c>
      <c r="E139" s="11"/>
      <c r="F139" s="12">
        <f t="shared" si="25"/>
        <v>5.2060737527114959E-2</v>
      </c>
      <c r="G139" s="12">
        <f t="shared" si="23"/>
        <v>5.2060737527114959E-2</v>
      </c>
      <c r="H139" s="39">
        <f t="shared" si="24"/>
        <v>0.62726399999999971</v>
      </c>
      <c r="I139" s="37"/>
      <c r="J139" s="13">
        <f t="shared" si="26"/>
        <v>15.590378599207209</v>
      </c>
      <c r="K139" s="13">
        <f t="shared" si="27"/>
        <v>0.92944285640190571</v>
      </c>
      <c r="L139" s="13">
        <f t="shared" si="30"/>
        <v>16.869182807514083</v>
      </c>
      <c r="M139" s="11"/>
      <c r="N139" s="27">
        <f t="shared" si="28"/>
        <v>-0.10886628590771601</v>
      </c>
      <c r="O139" s="12">
        <f t="shared" si="21"/>
        <v>0.10886628590771601</v>
      </c>
      <c r="P139" s="38">
        <f t="shared" si="22"/>
        <v>2.7429414919052313</v>
      </c>
      <c r="Q139" s="37"/>
      <c r="R139" s="13">
        <f t="shared" si="35"/>
        <v>11.246409722222218</v>
      </c>
      <c r="S139" s="13">
        <f t="shared" si="31"/>
        <v>1.7784722222222906E-2</v>
      </c>
      <c r="T139" s="13">
        <f t="shared" si="32"/>
        <v>1.3607707143876051</v>
      </c>
      <c r="U139" s="13">
        <f t="shared" si="37"/>
        <v>15.605675076325369</v>
      </c>
      <c r="V139" s="11"/>
      <c r="W139" s="27">
        <f t="shared" si="33"/>
        <v>-2.5811810709614785E-2</v>
      </c>
      <c r="X139" s="12">
        <f t="shared" si="36"/>
        <v>2.5811810709614785E-2</v>
      </c>
      <c r="Y139" s="39">
        <f t="shared" si="34"/>
        <v>0.1541937155671349</v>
      </c>
    </row>
    <row r="140" spans="1:25" x14ac:dyDescent="0.3">
      <c r="A140" s="20">
        <v>40391</v>
      </c>
      <c r="B140" s="84">
        <v>14.767999999999899</v>
      </c>
      <c r="C140" s="37"/>
      <c r="D140" s="13">
        <f t="shared" si="29"/>
        <v>15.212999999999999</v>
      </c>
      <c r="E140" s="11"/>
      <c r="F140" s="12">
        <f t="shared" si="25"/>
        <v>-3.0132719393289733E-2</v>
      </c>
      <c r="G140" s="12">
        <f t="shared" si="23"/>
        <v>3.0132719393289733E-2</v>
      </c>
      <c r="H140" s="39">
        <f t="shared" si="24"/>
        <v>0.1980250000000888</v>
      </c>
      <c r="I140" s="37"/>
      <c r="J140" s="13">
        <f t="shared" si="26"/>
        <v>15.167170866874944</v>
      </c>
      <c r="K140" s="13">
        <f t="shared" si="27"/>
        <v>-0.42320773233226561</v>
      </c>
      <c r="L140" s="13">
        <f t="shared" si="30"/>
        <v>16.519821455609115</v>
      </c>
      <c r="M140" s="11"/>
      <c r="N140" s="27">
        <f t="shared" si="28"/>
        <v>-0.11862279628989895</v>
      </c>
      <c r="O140" s="12">
        <f t="shared" si="21"/>
        <v>0.11862279628989895</v>
      </c>
      <c r="P140" s="38">
        <f t="shared" si="22"/>
        <v>3.0688784123327917</v>
      </c>
      <c r="Q140" s="37"/>
      <c r="R140" s="13">
        <f t="shared" si="35"/>
        <v>11.26419444444444</v>
      </c>
      <c r="S140" s="13">
        <f t="shared" si="31"/>
        <v>1.7784722222222906E-2</v>
      </c>
      <c r="T140" s="13">
        <f t="shared" si="32"/>
        <v>1.3154589739506641</v>
      </c>
      <c r="U140" s="13">
        <f t="shared" si="37"/>
        <v>14.982474384557365</v>
      </c>
      <c r="V140" s="11"/>
      <c r="W140" s="27">
        <f t="shared" si="33"/>
        <v>-1.4522913363858843E-2</v>
      </c>
      <c r="X140" s="12">
        <f t="shared" si="36"/>
        <v>1.4522913363858843E-2</v>
      </c>
      <c r="Y140" s="39">
        <f t="shared" si="34"/>
        <v>4.599926163130378E-2</v>
      </c>
    </row>
    <row r="141" spans="1:25" x14ac:dyDescent="0.3">
      <c r="A141" s="20">
        <v>40422</v>
      </c>
      <c r="B141" s="84">
        <v>12.863</v>
      </c>
      <c r="C141" s="37"/>
      <c r="D141" s="13">
        <f t="shared" si="29"/>
        <v>14.767999999999899</v>
      </c>
      <c r="E141" s="11"/>
      <c r="F141" s="12">
        <f t="shared" si="25"/>
        <v>-0.14809919925366555</v>
      </c>
      <c r="G141" s="12">
        <f t="shared" si="23"/>
        <v>0.14809919925366555</v>
      </c>
      <c r="H141" s="39">
        <f t="shared" si="24"/>
        <v>3.6290249999996185</v>
      </c>
      <c r="I141" s="37"/>
      <c r="J141" s="13">
        <f t="shared" si="26"/>
        <v>13.291597151023186</v>
      </c>
      <c r="K141" s="13">
        <f t="shared" si="27"/>
        <v>-1.8755737158517576</v>
      </c>
      <c r="L141" s="13">
        <f t="shared" si="30"/>
        <v>14.743963134542678</v>
      </c>
      <c r="M141" s="11"/>
      <c r="N141" s="27">
        <f t="shared" si="28"/>
        <v>-0.14623051656244102</v>
      </c>
      <c r="O141" s="12">
        <f t="shared" si="21"/>
        <v>0.14623051656244102</v>
      </c>
      <c r="P141" s="38">
        <f t="shared" si="22"/>
        <v>3.5380223135086193</v>
      </c>
      <c r="Q141" s="37"/>
      <c r="R141" s="13">
        <f t="shared" si="35"/>
        <v>11.281979166666662</v>
      </c>
      <c r="S141" s="13">
        <f t="shared" si="31"/>
        <v>1.7784722222222906E-2</v>
      </c>
      <c r="T141" s="13">
        <f t="shared" si="32"/>
        <v>1.1513308715759507</v>
      </c>
      <c r="U141" s="13">
        <f t="shared" si="37"/>
        <v>13.409249886399712</v>
      </c>
      <c r="V141" s="11"/>
      <c r="W141" s="27">
        <f t="shared" si="33"/>
        <v>-4.2466756308770295E-2</v>
      </c>
      <c r="X141" s="12">
        <f t="shared" si="36"/>
        <v>4.2466756308770295E-2</v>
      </c>
      <c r="Y141" s="39">
        <f t="shared" si="34"/>
        <v>0.29838893839169855</v>
      </c>
    </row>
    <row r="142" spans="1:25" x14ac:dyDescent="0.3">
      <c r="A142" s="20">
        <v>40452</v>
      </c>
      <c r="B142" s="84">
        <v>10.442</v>
      </c>
      <c r="C142" s="37"/>
      <c r="D142" s="13">
        <f t="shared" si="29"/>
        <v>12.863</v>
      </c>
      <c r="E142" s="11"/>
      <c r="F142" s="12">
        <f t="shared" si="25"/>
        <v>-0.23185213560620566</v>
      </c>
      <c r="G142" s="12">
        <f t="shared" si="23"/>
        <v>0.23185213560620566</v>
      </c>
      <c r="H142" s="39">
        <f t="shared" si="24"/>
        <v>5.861240999999997</v>
      </c>
      <c r="I142" s="37"/>
      <c r="J142" s="13">
        <f t="shared" si="26"/>
        <v>10.663941441423194</v>
      </c>
      <c r="K142" s="13">
        <f t="shared" si="27"/>
        <v>-2.627655709599992</v>
      </c>
      <c r="L142" s="13">
        <f t="shared" si="30"/>
        <v>11.416023435171429</v>
      </c>
      <c r="M142" s="11"/>
      <c r="N142" s="27">
        <f t="shared" si="28"/>
        <v>-9.3279394289544959E-2</v>
      </c>
      <c r="O142" s="12">
        <f t="shared" ref="O142:O204" si="38">ABS(N142)</f>
        <v>9.3279394289544959E-2</v>
      </c>
      <c r="P142" s="38">
        <f t="shared" ref="P142:P203" si="39">(B142-L142)^2</f>
        <v>0.94872165226315008</v>
      </c>
      <c r="Q142" s="37"/>
      <c r="R142" s="13">
        <f t="shared" si="35"/>
        <v>11.299763888888885</v>
      </c>
      <c r="S142" s="13">
        <f t="shared" si="31"/>
        <v>1.7784722222222906E-2</v>
      </c>
      <c r="T142" s="13">
        <f t="shared" si="32"/>
        <v>0.92430897837157822</v>
      </c>
      <c r="U142" s="13">
        <f t="shared" si="37"/>
        <v>10.452697476001928</v>
      </c>
      <c r="V142" s="11"/>
      <c r="W142" s="27">
        <f t="shared" si="33"/>
        <v>-1.0244661944003115E-3</v>
      </c>
      <c r="X142" s="12">
        <f t="shared" si="36"/>
        <v>1.0244661944003115E-3</v>
      </c>
      <c r="Y142" s="39">
        <f t="shared" si="34"/>
        <v>1.1443599281182659E-4</v>
      </c>
    </row>
    <row r="143" spans="1:25" x14ac:dyDescent="0.3">
      <c r="A143" s="20">
        <v>40483</v>
      </c>
      <c r="B143" s="84">
        <v>7.4870000000000001</v>
      </c>
      <c r="C143" s="37"/>
      <c r="D143" s="13">
        <f t="shared" si="29"/>
        <v>10.442</v>
      </c>
      <c r="E143" s="11"/>
      <c r="F143" s="12">
        <f t="shared" si="25"/>
        <v>-0.39468411913984242</v>
      </c>
      <c r="G143" s="12">
        <f t="shared" ref="G143:G204" si="40">ABS(F143)</f>
        <v>0.39468411913984242</v>
      </c>
      <c r="H143" s="39">
        <f t="shared" ref="H143:H204" si="41">(B143-D143)^2</f>
        <v>8.7320250000000001</v>
      </c>
      <c r="I143" s="37"/>
      <c r="J143" s="13">
        <f t="shared" si="26"/>
        <v>7.6121605071007146</v>
      </c>
      <c r="K143" s="13">
        <f t="shared" si="27"/>
        <v>-3.0517809343224798</v>
      </c>
      <c r="L143" s="13">
        <f t="shared" si="30"/>
        <v>8.0362857318232024</v>
      </c>
      <c r="M143" s="11"/>
      <c r="N143" s="27">
        <f t="shared" si="28"/>
        <v>-7.3365264034086053E-2</v>
      </c>
      <c r="O143" s="12">
        <f t="shared" si="38"/>
        <v>7.3365264034086053E-2</v>
      </c>
      <c r="P143" s="38">
        <f t="shared" si="39"/>
        <v>0.3017148151845509</v>
      </c>
      <c r="Q143" s="37"/>
      <c r="R143" s="13">
        <f t="shared" si="35"/>
        <v>11.317548611111107</v>
      </c>
      <c r="S143" s="13">
        <f t="shared" si="31"/>
        <v>1.7784722222222906E-2</v>
      </c>
      <c r="T143" s="13">
        <f t="shared" si="32"/>
        <v>0.65663882455247047</v>
      </c>
      <c r="U143" s="13">
        <f t="shared" si="37"/>
        <v>7.2471250401179219</v>
      </c>
      <c r="V143" s="11"/>
      <c r="W143" s="27">
        <f t="shared" si="33"/>
        <v>3.2038862011764146E-2</v>
      </c>
      <c r="X143" s="12">
        <f t="shared" si="36"/>
        <v>3.2038862011764146E-2</v>
      </c>
      <c r="Y143" s="39">
        <f t="shared" si="34"/>
        <v>5.7539996378428618E-2</v>
      </c>
    </row>
    <row r="144" spans="1:25" x14ac:dyDescent="0.3">
      <c r="A144" s="20">
        <v>40513</v>
      </c>
      <c r="B144" s="84">
        <v>4.2919999999999998</v>
      </c>
      <c r="C144" s="37"/>
      <c r="D144" s="13">
        <f t="shared" si="29"/>
        <v>7.4870000000000001</v>
      </c>
      <c r="E144" s="11"/>
      <c r="F144" s="12">
        <f t="shared" ref="F144:F204" si="42">(B144-D144)/B144</f>
        <v>-0.74440820130475316</v>
      </c>
      <c r="G144" s="12">
        <f t="shared" si="40"/>
        <v>0.74440820130475316</v>
      </c>
      <c r="H144" s="39">
        <f t="shared" si="41"/>
        <v>10.208025000000001</v>
      </c>
      <c r="I144" s="37"/>
      <c r="J144" s="13">
        <f t="shared" ref="J144:J204" si="43">$J$8*(B144)+(1-$J$8)*(J143+K143)</f>
        <v>4.3531530966094865</v>
      </c>
      <c r="K144" s="13">
        <f t="shared" ref="K144:K204" si="44">$L$8*(J144-J143)+(1-$L$8)*K143</f>
        <v>-3.2590074104912281</v>
      </c>
      <c r="L144" s="13">
        <f t="shared" si="30"/>
        <v>4.5603795727782348</v>
      </c>
      <c r="M144" s="11"/>
      <c r="N144" s="27">
        <f t="shared" ref="N144:N204" si="45">(B144-L144)/B144</f>
        <v>-6.2530189370511413E-2</v>
      </c>
      <c r="O144" s="12">
        <f t="shared" si="38"/>
        <v>6.2530189370511413E-2</v>
      </c>
      <c r="P144" s="38">
        <f t="shared" si="39"/>
        <v>7.2027595084627929E-2</v>
      </c>
      <c r="Q144" s="37"/>
      <c r="R144" s="13">
        <f t="shared" si="35"/>
        <v>11.335333333333329</v>
      </c>
      <c r="S144" s="13">
        <f t="shared" si="31"/>
        <v>1.7784722222222906E-2</v>
      </c>
      <c r="T144" s="13">
        <f t="shared" si="32"/>
        <v>0.38186978364021229</v>
      </c>
      <c r="U144" s="13">
        <f t="shared" si="37"/>
        <v>4.4503991642528993</v>
      </c>
      <c r="V144" s="11"/>
      <c r="W144" s="27">
        <f t="shared" si="33"/>
        <v>-3.6905676666565579E-2</v>
      </c>
      <c r="X144" s="12">
        <f t="shared" si="36"/>
        <v>3.6905676666565579E-2</v>
      </c>
      <c r="Y144" s="39">
        <f t="shared" si="34"/>
        <v>2.5090295236017024E-2</v>
      </c>
    </row>
    <row r="145" spans="1:25" x14ac:dyDescent="0.3">
      <c r="A145" s="20">
        <v>40544</v>
      </c>
      <c r="B145" s="84">
        <v>3.282</v>
      </c>
      <c r="C145" s="37"/>
      <c r="D145" s="13">
        <f t="shared" ref="D145:D204" si="46">$D$8*B144+(1-$D$8)*D144</f>
        <v>4.2919999999999998</v>
      </c>
      <c r="E145" s="11"/>
      <c r="F145" s="12">
        <f t="shared" si="42"/>
        <v>-0.30773918342474094</v>
      </c>
      <c r="G145" s="12">
        <f t="shared" si="40"/>
        <v>0.30773918342474094</v>
      </c>
      <c r="H145" s="39">
        <f t="shared" si="41"/>
        <v>1.0200999999999996</v>
      </c>
      <c r="I145" s="37"/>
      <c r="J145" s="13">
        <f t="shared" si="43"/>
        <v>2.7834744794498638</v>
      </c>
      <c r="K145" s="13">
        <f t="shared" si="44"/>
        <v>-1.5696786171596226</v>
      </c>
      <c r="L145" s="13">
        <f t="shared" si="30"/>
        <v>1.0941456861182584</v>
      </c>
      <c r="M145" s="11"/>
      <c r="N145" s="27">
        <f t="shared" si="45"/>
        <v>0.66662227723392498</v>
      </c>
      <c r="O145" s="12">
        <f t="shared" si="38"/>
        <v>0.66662227723392498</v>
      </c>
      <c r="P145" s="38">
        <f t="shared" si="39"/>
        <v>4.7867064987709469</v>
      </c>
      <c r="Q145" s="37"/>
      <c r="R145" s="13">
        <f t="shared" si="35"/>
        <v>11.353118055555552</v>
      </c>
      <c r="S145" s="13">
        <f t="shared" si="31"/>
        <v>1.7784722222222906E-2</v>
      </c>
      <c r="T145" s="13">
        <f t="shared" si="32"/>
        <v>0.29944262795771764</v>
      </c>
      <c r="U145" s="13">
        <f t="shared" si="37"/>
        <v>3.790691309025275</v>
      </c>
      <c r="V145" s="11"/>
      <c r="W145" s="27">
        <f t="shared" si="33"/>
        <v>-0.15499430500465416</v>
      </c>
      <c r="X145" s="12">
        <f t="shared" si="36"/>
        <v>0.15499430500465416</v>
      </c>
      <c r="Y145" s="39">
        <f t="shared" si="34"/>
        <v>0.25876684787784776</v>
      </c>
    </row>
    <row r="146" spans="1:25" x14ac:dyDescent="0.3">
      <c r="A146" s="20">
        <v>40575</v>
      </c>
      <c r="B146" s="84">
        <v>3.7429999999999999</v>
      </c>
      <c r="C146" s="37"/>
      <c r="D146" s="13">
        <f t="shared" si="46"/>
        <v>3.282</v>
      </c>
      <c r="E146" s="11"/>
      <c r="F146" s="12">
        <f t="shared" si="42"/>
        <v>0.12316323804434942</v>
      </c>
      <c r="G146" s="12">
        <f t="shared" si="40"/>
        <v>0.12316323804434942</v>
      </c>
      <c r="H146" s="39">
        <f t="shared" si="41"/>
        <v>0.21252099999999988</v>
      </c>
      <c r="I146" s="37"/>
      <c r="J146" s="13">
        <f t="shared" si="43"/>
        <v>3.1666943468634128</v>
      </c>
      <c r="K146" s="13">
        <f t="shared" si="44"/>
        <v>0.38321986741354896</v>
      </c>
      <c r="L146" s="13">
        <f t="shared" si="30"/>
        <v>1.2137958622902412</v>
      </c>
      <c r="M146" s="11"/>
      <c r="N146" s="27">
        <f t="shared" si="45"/>
        <v>0.67571577283188855</v>
      </c>
      <c r="O146" s="12">
        <f t="shared" si="38"/>
        <v>0.67571577283188855</v>
      </c>
      <c r="P146" s="38">
        <f t="shared" si="39"/>
        <v>6.3968735702081645</v>
      </c>
      <c r="Q146" s="37"/>
      <c r="R146" s="13">
        <f t="shared" si="35"/>
        <v>11.370902777777774</v>
      </c>
      <c r="S146" s="13">
        <f t="shared" si="31"/>
        <v>1.7784722222222906E-2</v>
      </c>
      <c r="T146" s="13">
        <f t="shared" si="32"/>
        <v>0.34284829918600201</v>
      </c>
      <c r="U146" s="13">
        <f t="shared" si="37"/>
        <v>4.4155658397421949</v>
      </c>
      <c r="V146" s="11"/>
      <c r="W146" s="27">
        <f t="shared" si="33"/>
        <v>-0.17968630503398209</v>
      </c>
      <c r="X146" s="12">
        <f t="shared" si="36"/>
        <v>0.17968630503398209</v>
      </c>
      <c r="Y146" s="39">
        <f t="shared" si="34"/>
        <v>0.45234480878812389</v>
      </c>
    </row>
    <row r="147" spans="1:25" x14ac:dyDescent="0.3">
      <c r="A147" s="20">
        <v>40603</v>
      </c>
      <c r="B147" s="84">
        <v>6.101</v>
      </c>
      <c r="C147" s="37"/>
      <c r="D147" s="13">
        <f t="shared" si="46"/>
        <v>3.7429999999999999</v>
      </c>
      <c r="E147" s="11"/>
      <c r="F147" s="12">
        <f t="shared" si="42"/>
        <v>0.38649401737420097</v>
      </c>
      <c r="G147" s="12">
        <f t="shared" si="40"/>
        <v>0.38649401737420097</v>
      </c>
      <c r="H147" s="39">
        <f t="shared" si="41"/>
        <v>5.5601640000000003</v>
      </c>
      <c r="I147" s="37"/>
      <c r="J147" s="13">
        <f t="shared" si="43"/>
        <v>5.5197083841797454</v>
      </c>
      <c r="K147" s="13">
        <f t="shared" si="44"/>
        <v>2.3530140373163326</v>
      </c>
      <c r="L147" s="13">
        <f t="shared" si="30"/>
        <v>3.5499142142769617</v>
      </c>
      <c r="M147" s="11"/>
      <c r="N147" s="27">
        <f t="shared" si="45"/>
        <v>0.41814223663711492</v>
      </c>
      <c r="O147" s="12">
        <f t="shared" si="38"/>
        <v>0.41814223663711492</v>
      </c>
      <c r="P147" s="38">
        <f t="shared" si="39"/>
        <v>6.5080386861181312</v>
      </c>
      <c r="Q147" s="37"/>
      <c r="R147" s="13">
        <f t="shared" si="35"/>
        <v>11.388687499999996</v>
      </c>
      <c r="S147" s="13">
        <f t="shared" si="31"/>
        <v>1.7784722222222906E-2</v>
      </c>
      <c r="T147" s="13">
        <f t="shared" si="32"/>
        <v>0.54970427697481028</v>
      </c>
      <c r="U147" s="13">
        <f t="shared" si="37"/>
        <v>6.7905018881189809</v>
      </c>
      <c r="V147" s="11"/>
      <c r="W147" s="27">
        <f t="shared" si="33"/>
        <v>-0.1130145694343519</v>
      </c>
      <c r="X147" s="12">
        <f t="shared" si="36"/>
        <v>0.1130145694343519</v>
      </c>
      <c r="Y147" s="39">
        <f t="shared" si="34"/>
        <v>0.47541285371963971</v>
      </c>
    </row>
    <row r="148" spans="1:25" x14ac:dyDescent="0.3">
      <c r="A148" s="20">
        <v>40634</v>
      </c>
      <c r="B148" s="84">
        <v>9.4830000000000005</v>
      </c>
      <c r="C148" s="37"/>
      <c r="D148" s="13">
        <f t="shared" si="46"/>
        <v>6.101</v>
      </c>
      <c r="E148" s="11"/>
      <c r="F148" s="12">
        <f t="shared" si="42"/>
        <v>0.35663819466413588</v>
      </c>
      <c r="G148" s="12">
        <f t="shared" si="40"/>
        <v>0.35663819466413588</v>
      </c>
      <c r="H148" s="39">
        <f t="shared" si="41"/>
        <v>11.437924000000004</v>
      </c>
      <c r="I148" s="37"/>
      <c r="J148" s="13">
        <f t="shared" si="43"/>
        <v>9.1160813880246003</v>
      </c>
      <c r="K148" s="13">
        <f t="shared" si="44"/>
        <v>3.5963730038448549</v>
      </c>
      <c r="L148" s="13">
        <f t="shared" si="30"/>
        <v>7.8727224214960785</v>
      </c>
      <c r="M148" s="11"/>
      <c r="N148" s="27">
        <f t="shared" si="45"/>
        <v>0.16980676774268924</v>
      </c>
      <c r="O148" s="12">
        <f t="shared" si="38"/>
        <v>0.16980676774268924</v>
      </c>
      <c r="P148" s="38">
        <f t="shared" si="39"/>
        <v>2.5929938798324548</v>
      </c>
      <c r="Q148" s="37"/>
      <c r="R148" s="13">
        <f t="shared" si="35"/>
        <v>11.406472222222218</v>
      </c>
      <c r="S148" s="13">
        <f t="shared" si="31"/>
        <v>1.7784722222222906E-2</v>
      </c>
      <c r="T148" s="13">
        <f t="shared" si="32"/>
        <v>0.83862956109646747</v>
      </c>
      <c r="U148" s="13">
        <f t="shared" si="37"/>
        <v>9.8411580814552426</v>
      </c>
      <c r="V148" s="11"/>
      <c r="W148" s="27">
        <f t="shared" si="33"/>
        <v>-3.7768436302356011E-2</v>
      </c>
      <c r="X148" s="12">
        <f t="shared" si="36"/>
        <v>3.7768436302356011E-2</v>
      </c>
      <c r="Y148" s="39">
        <f t="shared" si="34"/>
        <v>0.12827721131169983</v>
      </c>
    </row>
    <row r="149" spans="1:25" x14ac:dyDescent="0.3">
      <c r="A149" s="20">
        <v>40664</v>
      </c>
      <c r="B149" s="84">
        <v>11.986000000000001</v>
      </c>
      <c r="C149" s="37"/>
      <c r="D149" s="13">
        <f t="shared" si="46"/>
        <v>9.4830000000000005</v>
      </c>
      <c r="E149" s="11"/>
      <c r="F149" s="12">
        <f t="shared" si="42"/>
        <v>0.20882696479225762</v>
      </c>
      <c r="G149" s="12">
        <f t="shared" si="40"/>
        <v>0.20882696479225762</v>
      </c>
      <c r="H149" s="39">
        <f t="shared" si="41"/>
        <v>6.2650090000000009</v>
      </c>
      <c r="I149" s="37"/>
      <c r="J149" s="13">
        <f t="shared" si="43"/>
        <v>12.151530241920042</v>
      </c>
      <c r="K149" s="13">
        <f t="shared" si="44"/>
        <v>3.0354488538954421</v>
      </c>
      <c r="L149" s="13">
        <f t="shared" si="30"/>
        <v>12.712454391869455</v>
      </c>
      <c r="M149" s="11"/>
      <c r="N149" s="27">
        <f t="shared" si="45"/>
        <v>-6.060857599444807E-2</v>
      </c>
      <c r="O149" s="12">
        <f t="shared" si="38"/>
        <v>6.060857599444807E-2</v>
      </c>
      <c r="P149" s="38">
        <f t="shared" si="39"/>
        <v>0.52773598346641915</v>
      </c>
      <c r="Q149" s="37"/>
      <c r="R149" s="13">
        <f t="shared" si="35"/>
        <v>11.424256944444441</v>
      </c>
      <c r="S149" s="13">
        <f t="shared" si="31"/>
        <v>1.7784722222222906E-2</v>
      </c>
      <c r="T149" s="13">
        <f t="shared" si="32"/>
        <v>1.0625409360400675</v>
      </c>
      <c r="U149" s="13">
        <f t="shared" si="37"/>
        <v>12.646653835737013</v>
      </c>
      <c r="V149" s="11"/>
      <c r="W149" s="27">
        <f t="shared" si="33"/>
        <v>-5.5118791568247283E-2</v>
      </c>
      <c r="X149" s="12">
        <f t="shared" si="36"/>
        <v>5.5118791568247283E-2</v>
      </c>
      <c r="Y149" s="39">
        <f t="shared" si="34"/>
        <v>0.43646349067402679</v>
      </c>
    </row>
    <row r="150" spans="1:25" x14ac:dyDescent="0.3">
      <c r="A150" s="20">
        <v>40695</v>
      </c>
      <c r="B150" s="84">
        <v>14.37</v>
      </c>
      <c r="C150" s="37"/>
      <c r="D150" s="13">
        <f t="shared" si="46"/>
        <v>11.986000000000001</v>
      </c>
      <c r="E150" s="11"/>
      <c r="F150" s="12">
        <f t="shared" si="42"/>
        <v>0.16590118302018084</v>
      </c>
      <c r="G150" s="12">
        <f t="shared" si="40"/>
        <v>0.16590118302018084</v>
      </c>
      <c r="H150" s="39">
        <f t="shared" si="41"/>
        <v>5.6834559999999934</v>
      </c>
      <c r="I150" s="37"/>
      <c r="J150" s="13">
        <f t="shared" si="43"/>
        <v>14.556157243851114</v>
      </c>
      <c r="K150" s="13">
        <f t="shared" si="44"/>
        <v>2.4046270019310718</v>
      </c>
      <c r="L150" s="13">
        <f t="shared" ref="L150:L204" si="47">J149+K149</f>
        <v>15.186979095815484</v>
      </c>
      <c r="M150" s="11"/>
      <c r="N150" s="27">
        <f t="shared" si="45"/>
        <v>-5.6853103397041423E-2</v>
      </c>
      <c r="O150" s="12">
        <f t="shared" si="38"/>
        <v>5.6853103397041423E-2</v>
      </c>
      <c r="P150" s="38">
        <f t="shared" si="39"/>
        <v>0.66745484299948776</v>
      </c>
      <c r="Q150" s="37"/>
      <c r="R150" s="13">
        <f t="shared" si="35"/>
        <v>11.442041666666663</v>
      </c>
      <c r="S150" s="13">
        <f t="shared" si="31"/>
        <v>1.7784722222222906E-2</v>
      </c>
      <c r="T150" s="13">
        <f t="shared" si="32"/>
        <v>1.2631276716845166</v>
      </c>
      <c r="U150" s="13">
        <f t="shared" si="37"/>
        <v>14.727961955203515</v>
      </c>
      <c r="V150" s="11"/>
      <c r="W150" s="27">
        <f t="shared" si="33"/>
        <v>-2.4910365706577304E-2</v>
      </c>
      <c r="X150" s="12">
        <f t="shared" si="36"/>
        <v>2.4910365706577304E-2</v>
      </c>
      <c r="Y150" s="39">
        <f t="shared" si="34"/>
        <v>0.12813676137312385</v>
      </c>
    </row>
    <row r="151" spans="1:25" x14ac:dyDescent="0.3">
      <c r="A151" s="20">
        <v>40725</v>
      </c>
      <c r="B151" s="84">
        <v>15.481999999999999</v>
      </c>
      <c r="C151" s="37"/>
      <c r="D151" s="13">
        <f t="shared" si="46"/>
        <v>14.37</v>
      </c>
      <c r="E151" s="11"/>
      <c r="F151" s="12">
        <f t="shared" si="42"/>
        <v>7.1825345562588822E-2</v>
      </c>
      <c r="G151" s="12">
        <f t="shared" si="40"/>
        <v>7.1825345562588822E-2</v>
      </c>
      <c r="H151" s="39">
        <f t="shared" si="41"/>
        <v>1.2365440000000003</v>
      </c>
      <c r="I151" s="37"/>
      <c r="J151" s="13">
        <f t="shared" si="43"/>
        <v>15.818956478880866</v>
      </c>
      <c r="K151" s="13">
        <f t="shared" si="44"/>
        <v>1.2627992350297514</v>
      </c>
      <c r="L151" s="13">
        <f t="shared" si="47"/>
        <v>16.960784245782186</v>
      </c>
      <c r="M151" s="11"/>
      <c r="N151" s="27">
        <f t="shared" si="45"/>
        <v>-9.5516357433289414E-2</v>
      </c>
      <c r="O151" s="12">
        <f t="shared" si="38"/>
        <v>9.5516357433289414E-2</v>
      </c>
      <c r="P151" s="38">
        <f t="shared" si="39"/>
        <v>2.1868028455735908</v>
      </c>
      <c r="Q151" s="37"/>
      <c r="R151" s="13">
        <f t="shared" si="35"/>
        <v>11.459826388888885</v>
      </c>
      <c r="S151" s="13">
        <f t="shared" si="31"/>
        <v>1.7784722222222906E-2</v>
      </c>
      <c r="T151" s="13">
        <f t="shared" si="32"/>
        <v>1.3532438273739511</v>
      </c>
      <c r="U151" s="13">
        <f t="shared" si="37"/>
        <v>15.594196141966258</v>
      </c>
      <c r="V151" s="11"/>
      <c r="W151" s="27">
        <f t="shared" si="33"/>
        <v>-7.2468764995645444E-3</v>
      </c>
      <c r="X151" s="12">
        <f t="shared" si="36"/>
        <v>7.2468764995645444E-3</v>
      </c>
      <c r="Y151" s="39">
        <f t="shared" si="34"/>
        <v>1.258797427211278E-2</v>
      </c>
    </row>
    <row r="152" spans="1:25" x14ac:dyDescent="0.3">
      <c r="A152" s="20">
        <v>40756</v>
      </c>
      <c r="B152" s="84">
        <v>15.012</v>
      </c>
      <c r="C152" s="37"/>
      <c r="D152" s="13">
        <f t="shared" si="46"/>
        <v>15.481999999999999</v>
      </c>
      <c r="E152" s="11"/>
      <c r="F152" s="12">
        <f t="shared" si="42"/>
        <v>-3.1308286703970081E-2</v>
      </c>
      <c r="G152" s="12">
        <f t="shared" si="40"/>
        <v>3.1308286703970081E-2</v>
      </c>
      <c r="H152" s="39">
        <f t="shared" si="41"/>
        <v>0.22089999999999893</v>
      </c>
      <c r="I152" s="37"/>
      <c r="J152" s="13">
        <f t="shared" si="43"/>
        <v>15.483615517606481</v>
      </c>
      <c r="K152" s="13">
        <f t="shared" si="44"/>
        <v>-0.33534096127438495</v>
      </c>
      <c r="L152" s="13">
        <f t="shared" si="47"/>
        <v>17.081755713910617</v>
      </c>
      <c r="M152" s="11"/>
      <c r="N152" s="27">
        <f t="shared" si="45"/>
        <v>-0.13787341552828514</v>
      </c>
      <c r="O152" s="12">
        <f t="shared" si="38"/>
        <v>0.13787341552828514</v>
      </c>
      <c r="P152" s="38">
        <f t="shared" si="39"/>
        <v>4.283888715265646</v>
      </c>
      <c r="Q152" s="37"/>
      <c r="R152" s="13">
        <f t="shared" si="35"/>
        <v>11.477611111111107</v>
      </c>
      <c r="S152" s="13">
        <f t="shared" si="31"/>
        <v>1.7784722222222906E-2</v>
      </c>
      <c r="T152" s="13">
        <f t="shared" si="32"/>
        <v>1.3096765714494516</v>
      </c>
      <c r="U152" s="13">
        <f t="shared" si="37"/>
        <v>15.09832653562696</v>
      </c>
      <c r="V152" s="11"/>
      <c r="W152" s="27">
        <f t="shared" si="33"/>
        <v>-5.7505019735517825E-3</v>
      </c>
      <c r="X152" s="12">
        <f t="shared" si="36"/>
        <v>5.7505019735517825E-3</v>
      </c>
      <c r="Y152" s="39">
        <f t="shared" si="34"/>
        <v>7.4522707533526827E-3</v>
      </c>
    </row>
    <row r="153" spans="1:25" x14ac:dyDescent="0.3">
      <c r="A153" s="20">
        <v>40787</v>
      </c>
      <c r="B153" s="84">
        <v>12.912000000000001</v>
      </c>
      <c r="C153" s="37"/>
      <c r="D153" s="13">
        <f t="shared" si="46"/>
        <v>15.012</v>
      </c>
      <c r="E153" s="11"/>
      <c r="F153" s="12">
        <f t="shared" si="42"/>
        <v>-0.16263940520446094</v>
      </c>
      <c r="G153" s="12">
        <f t="shared" si="40"/>
        <v>0.16263940520446094</v>
      </c>
      <c r="H153" s="39">
        <f t="shared" si="41"/>
        <v>4.4099999999999984</v>
      </c>
      <c r="I153" s="37"/>
      <c r="J153" s="13">
        <f t="shared" si="43"/>
        <v>13.421558579936026</v>
      </c>
      <c r="K153" s="13">
        <f t="shared" si="44"/>
        <v>-2.0620569376704552</v>
      </c>
      <c r="L153" s="13">
        <f t="shared" si="47"/>
        <v>15.148274556332096</v>
      </c>
      <c r="M153" s="11"/>
      <c r="N153" s="27">
        <f t="shared" si="45"/>
        <v>-0.17319350653129606</v>
      </c>
      <c r="O153" s="12">
        <f t="shared" si="38"/>
        <v>0.17319350653129606</v>
      </c>
      <c r="P153" s="38">
        <f t="shared" si="39"/>
        <v>5.0009238912983083</v>
      </c>
      <c r="Q153" s="37"/>
      <c r="R153" s="13">
        <f t="shared" si="35"/>
        <v>11.49539583333333</v>
      </c>
      <c r="S153" s="13">
        <f t="shared" si="31"/>
        <v>1.7784722222222906E-2</v>
      </c>
      <c r="T153" s="13">
        <f t="shared" si="32"/>
        <v>1.1297285900425063</v>
      </c>
      <c r="U153" s="13">
        <f t="shared" si="37"/>
        <v>13.235004103902215</v>
      </c>
      <c r="V153" s="11"/>
      <c r="W153" s="27">
        <f t="shared" si="33"/>
        <v>-2.5015807303455234E-2</v>
      </c>
      <c r="X153" s="12">
        <f t="shared" si="36"/>
        <v>2.5015807303455234E-2</v>
      </c>
      <c r="Y153" s="39">
        <f t="shared" si="34"/>
        <v>0.10433165113767226</v>
      </c>
    </row>
    <row r="154" spans="1:25" x14ac:dyDescent="0.3">
      <c r="A154" s="20">
        <v>40817</v>
      </c>
      <c r="B154" s="84">
        <v>10.352</v>
      </c>
      <c r="C154" s="37"/>
      <c r="D154" s="13">
        <f t="shared" si="46"/>
        <v>12.912000000000001</v>
      </c>
      <c r="E154" s="11"/>
      <c r="F154" s="12">
        <f t="shared" si="42"/>
        <v>-0.24729520865533233</v>
      </c>
      <c r="G154" s="12">
        <f t="shared" si="40"/>
        <v>0.24729520865533233</v>
      </c>
      <c r="H154" s="39">
        <f t="shared" si="41"/>
        <v>6.553600000000003</v>
      </c>
      <c r="I154" s="37"/>
      <c r="J154" s="13">
        <f t="shared" si="43"/>
        <v>10.581569801553391</v>
      </c>
      <c r="K154" s="13">
        <f t="shared" si="44"/>
        <v>-2.8399887783826347</v>
      </c>
      <c r="L154" s="13">
        <f t="shared" si="47"/>
        <v>11.35950164226557</v>
      </c>
      <c r="M154" s="11"/>
      <c r="N154" s="27">
        <f t="shared" si="45"/>
        <v>-9.7324347204943013E-2</v>
      </c>
      <c r="O154" s="12">
        <f t="shared" si="38"/>
        <v>9.7324347204943013E-2</v>
      </c>
      <c r="P154" s="38">
        <f t="shared" si="39"/>
        <v>1.0150595591678206</v>
      </c>
      <c r="Q154" s="37"/>
      <c r="R154" s="13">
        <f t="shared" si="35"/>
        <v>11.513180555555552</v>
      </c>
      <c r="S154" s="13">
        <f t="shared" ref="S154:S204" si="48">$T$8*(R154-R153)+(1-$T$8)*S153</f>
        <v>1.7784722222222906E-2</v>
      </c>
      <c r="T154" s="13">
        <f t="shared" ref="T154:T204" si="49">$V$8*B154/R154+(1-$V$8)*T142</f>
        <v>0.9049615658387743</v>
      </c>
      <c r="U154" s="13">
        <f t="shared" si="37"/>
        <v>10.641736157113071</v>
      </c>
      <c r="V154" s="11"/>
      <c r="W154" s="27">
        <f t="shared" ref="W154:W204" si="50">(B154-U154)/B154</f>
        <v>-2.7988423214168327E-2</v>
      </c>
      <c r="X154" s="12">
        <f t="shared" si="36"/>
        <v>2.7988423214168327E-2</v>
      </c>
      <c r="Y154" s="39">
        <f t="shared" ref="Y154:Y203" si="51">(B154-U154)^2</f>
        <v>8.3947040738649906E-2</v>
      </c>
    </row>
    <row r="155" spans="1:25" x14ac:dyDescent="0.3">
      <c r="A155" s="20">
        <v>40848</v>
      </c>
      <c r="B155" s="84">
        <v>6.8140000000000001</v>
      </c>
      <c r="C155" s="37"/>
      <c r="D155" s="13">
        <f t="shared" si="46"/>
        <v>10.352</v>
      </c>
      <c r="E155" s="11"/>
      <c r="F155" s="12">
        <f t="shared" si="42"/>
        <v>-0.51922512474317584</v>
      </c>
      <c r="G155" s="12">
        <f t="shared" si="40"/>
        <v>0.51922512474317584</v>
      </c>
      <c r="H155" s="39">
        <f t="shared" si="41"/>
        <v>12.517444000000001</v>
      </c>
      <c r="I155" s="37"/>
      <c r="J155" s="13">
        <f t="shared" si="43"/>
        <v>7.0253590514206543</v>
      </c>
      <c r="K155" s="13">
        <f t="shared" si="44"/>
        <v>-3.5562107501327365</v>
      </c>
      <c r="L155" s="13">
        <f t="shared" si="47"/>
        <v>7.741581023170756</v>
      </c>
      <c r="M155" s="11"/>
      <c r="N155" s="27">
        <f t="shared" si="45"/>
        <v>-0.13612870900656823</v>
      </c>
      <c r="O155" s="12">
        <f t="shared" si="38"/>
        <v>0.13612870900656823</v>
      </c>
      <c r="P155" s="38">
        <f t="shared" si="39"/>
        <v>0.8604065545465065</v>
      </c>
      <c r="Q155" s="37"/>
      <c r="R155" s="13">
        <f t="shared" ref="R155:R204" si="52">$L$7*H155/T143+(1-$L$7)*(R154+S154)</f>
        <v>11.530965277777774</v>
      </c>
      <c r="S155" s="13">
        <f t="shared" si="48"/>
        <v>1.7784722222222906E-2</v>
      </c>
      <c r="T155" s="13">
        <f t="shared" si="49"/>
        <v>0.6061220775702415</v>
      </c>
      <c r="U155" s="13">
        <f t="shared" si="37"/>
        <v>7.5716794859553485</v>
      </c>
      <c r="V155" s="11"/>
      <c r="W155" s="27">
        <f t="shared" si="50"/>
        <v>-0.1111945239147855</v>
      </c>
      <c r="X155" s="12">
        <f t="shared" ref="X155:X204" si="53">ABS(W155)</f>
        <v>0.1111945239147855</v>
      </c>
      <c r="Y155" s="39">
        <f t="shared" si="51"/>
        <v>0.574078203437561</v>
      </c>
    </row>
    <row r="156" spans="1:25" x14ac:dyDescent="0.3">
      <c r="A156" s="20">
        <v>40878</v>
      </c>
      <c r="B156" s="84">
        <v>4.6549999999999896</v>
      </c>
      <c r="C156" s="37"/>
      <c r="D156" s="13">
        <f t="shared" si="46"/>
        <v>6.8140000000000001</v>
      </c>
      <c r="E156" s="11"/>
      <c r="F156" s="12">
        <f t="shared" si="42"/>
        <v>-0.46380236305048661</v>
      </c>
      <c r="G156" s="12">
        <f t="shared" si="40"/>
        <v>0.46380236305048661</v>
      </c>
      <c r="H156" s="39">
        <f t="shared" si="41"/>
        <v>4.6612810000000451</v>
      </c>
      <c r="I156" s="37"/>
      <c r="J156" s="13">
        <f t="shared" si="43"/>
        <v>4.3847912700837739</v>
      </c>
      <c r="K156" s="13">
        <f t="shared" si="44"/>
        <v>-2.6405677813368804</v>
      </c>
      <c r="L156" s="13">
        <f t="shared" si="47"/>
        <v>3.4691483012879178</v>
      </c>
      <c r="M156" s="11"/>
      <c r="N156" s="27">
        <f t="shared" si="45"/>
        <v>0.25474794816585916</v>
      </c>
      <c r="O156" s="12">
        <f t="shared" si="38"/>
        <v>0.25474794816585916</v>
      </c>
      <c r="P156" s="38">
        <f t="shared" si="39"/>
        <v>1.4062442513383062</v>
      </c>
      <c r="Q156" s="37"/>
      <c r="R156" s="13">
        <f t="shared" si="52"/>
        <v>11.548749999999997</v>
      </c>
      <c r="S156" s="13">
        <f t="shared" si="48"/>
        <v>1.7784722222222906E-2</v>
      </c>
      <c r="T156" s="13">
        <f t="shared" si="49"/>
        <v>0.39817160831737136</v>
      </c>
      <c r="U156" s="13">
        <f t="shared" si="37"/>
        <v>4.4101186638149006</v>
      </c>
      <c r="V156" s="11"/>
      <c r="W156" s="27">
        <f t="shared" si="50"/>
        <v>5.2606087257806564E-2</v>
      </c>
      <c r="X156" s="12">
        <f t="shared" si="53"/>
        <v>5.2606087257806564E-2</v>
      </c>
      <c r="Y156" s="39">
        <f t="shared" si="51"/>
        <v>5.9966868811794583E-2</v>
      </c>
    </row>
    <row r="157" spans="1:25" x14ac:dyDescent="0.3">
      <c r="A157" s="20">
        <v>40909</v>
      </c>
      <c r="B157" s="84">
        <v>3.157</v>
      </c>
      <c r="C157" s="37"/>
      <c r="D157" s="13">
        <f t="shared" si="46"/>
        <v>4.6549999999999896</v>
      </c>
      <c r="E157" s="11"/>
      <c r="F157" s="12">
        <f t="shared" si="42"/>
        <v>-0.47450110864744682</v>
      </c>
      <c r="G157" s="12">
        <f t="shared" si="40"/>
        <v>0.47450110864744682</v>
      </c>
      <c r="H157" s="39">
        <f t="shared" si="41"/>
        <v>2.2440039999999688</v>
      </c>
      <c r="I157" s="37"/>
      <c r="J157" s="13">
        <f t="shared" si="43"/>
        <v>2.8350840747829018</v>
      </c>
      <c r="K157" s="13">
        <f t="shared" si="44"/>
        <v>-1.5497071953008721</v>
      </c>
      <c r="L157" s="13">
        <f t="shared" si="47"/>
        <v>1.7442234887468935</v>
      </c>
      <c r="M157" s="11"/>
      <c r="N157" s="27">
        <f t="shared" si="45"/>
        <v>0.44750602193636568</v>
      </c>
      <c r="O157" s="12">
        <f t="shared" si="38"/>
        <v>0.44750602193636568</v>
      </c>
      <c r="P157" s="38">
        <f t="shared" si="39"/>
        <v>1.9959374707484991</v>
      </c>
      <c r="Q157" s="37"/>
      <c r="R157" s="13">
        <f t="shared" si="52"/>
        <v>11.566534722222219</v>
      </c>
      <c r="S157" s="13">
        <f t="shared" si="48"/>
        <v>1.7784722222222906E-2</v>
      </c>
      <c r="T157" s="13">
        <f t="shared" si="49"/>
        <v>0.2790693022109525</v>
      </c>
      <c r="U157" s="13">
        <f t="shared" ref="U157:U203" si="54">(R156+S156)*T145</f>
        <v>3.4635135535864108</v>
      </c>
      <c r="V157" s="11"/>
      <c r="W157" s="27">
        <f t="shared" si="50"/>
        <v>-9.7090134173712622E-2</v>
      </c>
      <c r="X157" s="12">
        <f t="shared" si="53"/>
        <v>9.7090134173712622E-2</v>
      </c>
      <c r="Y157" s="39">
        <f t="shared" si="51"/>
        <v>9.3950558532169492E-2</v>
      </c>
    </row>
    <row r="158" spans="1:25" x14ac:dyDescent="0.3">
      <c r="A158" s="20">
        <v>40940</v>
      </c>
      <c r="B158" s="84">
        <v>3.6280000000000001</v>
      </c>
      <c r="C158" s="37"/>
      <c r="D158" s="13">
        <f t="shared" si="46"/>
        <v>3.157</v>
      </c>
      <c r="E158" s="11"/>
      <c r="F158" s="12">
        <f t="shared" si="42"/>
        <v>0.1298235942668137</v>
      </c>
      <c r="G158" s="12">
        <f t="shared" si="40"/>
        <v>0.1298235942668137</v>
      </c>
      <c r="H158" s="39">
        <f t="shared" si="41"/>
        <v>0.22184100000000009</v>
      </c>
      <c r="I158" s="37"/>
      <c r="J158" s="13">
        <f t="shared" si="43"/>
        <v>3.0942087858414271</v>
      </c>
      <c r="K158" s="13">
        <f t="shared" si="44"/>
        <v>0.2591247110585253</v>
      </c>
      <c r="L158" s="13">
        <f t="shared" si="47"/>
        <v>1.2853768794820297</v>
      </c>
      <c r="M158" s="11"/>
      <c r="N158" s="27">
        <f t="shared" si="45"/>
        <v>0.64570648305346479</v>
      </c>
      <c r="O158" s="12">
        <f t="shared" si="38"/>
        <v>0.64570648305346479</v>
      </c>
      <c r="P158" s="38">
        <f t="shared" si="39"/>
        <v>5.487883084785353</v>
      </c>
      <c r="Q158" s="37"/>
      <c r="R158" s="13">
        <f t="shared" si="52"/>
        <v>11.584319444444441</v>
      </c>
      <c r="S158" s="13">
        <f t="shared" si="48"/>
        <v>1.7784722222222906E-2</v>
      </c>
      <c r="T158" s="13">
        <f t="shared" si="49"/>
        <v>0.32004071408259677</v>
      </c>
      <c r="U158" s="13">
        <f t="shared" si="54"/>
        <v>3.9716642187551083</v>
      </c>
      <c r="V158" s="11"/>
      <c r="W158" s="27">
        <f t="shared" si="50"/>
        <v>-9.4725528874065101E-2</v>
      </c>
      <c r="X158" s="12">
        <f t="shared" si="53"/>
        <v>9.4725528874065101E-2</v>
      </c>
      <c r="Y158" s="39">
        <f t="shared" si="51"/>
        <v>0.11810509525255887</v>
      </c>
    </row>
    <row r="159" spans="1:25" x14ac:dyDescent="0.3">
      <c r="A159" s="20">
        <v>40969</v>
      </c>
      <c r="B159" s="84">
        <v>6.0229999999999997</v>
      </c>
      <c r="C159" s="37"/>
      <c r="D159" s="13">
        <f t="shared" si="46"/>
        <v>3.6280000000000001</v>
      </c>
      <c r="E159" s="11"/>
      <c r="F159" s="12">
        <f t="shared" si="42"/>
        <v>0.39764237091150584</v>
      </c>
      <c r="G159" s="12">
        <f t="shared" si="40"/>
        <v>0.39764237091150584</v>
      </c>
      <c r="H159" s="39">
        <f t="shared" si="41"/>
        <v>5.7360249999999979</v>
      </c>
      <c r="I159" s="37"/>
      <c r="J159" s="13">
        <f t="shared" si="43"/>
        <v>5.4146885257355608</v>
      </c>
      <c r="K159" s="13">
        <f t="shared" si="44"/>
        <v>2.3204797398941337</v>
      </c>
      <c r="L159" s="13">
        <f t="shared" si="47"/>
        <v>3.3533334968999524</v>
      </c>
      <c r="M159" s="11"/>
      <c r="N159" s="27">
        <f t="shared" si="45"/>
        <v>0.44324531016105717</v>
      </c>
      <c r="O159" s="12">
        <f t="shared" si="38"/>
        <v>0.44324531016105717</v>
      </c>
      <c r="P159" s="38">
        <f t="shared" si="39"/>
        <v>7.1271192377744343</v>
      </c>
      <c r="Q159" s="37"/>
      <c r="R159" s="13">
        <f t="shared" si="52"/>
        <v>11.602104166666663</v>
      </c>
      <c r="S159" s="13">
        <f t="shared" si="48"/>
        <v>1.7784722222222906E-2</v>
      </c>
      <c r="T159" s="13">
        <f t="shared" si="49"/>
        <v>0.5261986348946851</v>
      </c>
      <c r="U159" s="13">
        <f t="shared" si="54"/>
        <v>6.3777262823239322</v>
      </c>
      <c r="V159" s="11"/>
      <c r="W159" s="27">
        <f t="shared" si="50"/>
        <v>-5.8895281807061689E-2</v>
      </c>
      <c r="X159" s="12">
        <f t="shared" si="53"/>
        <v>5.8895281807061689E-2</v>
      </c>
      <c r="Y159" s="39">
        <f t="shared" si="51"/>
        <v>0.1258307353713583</v>
      </c>
    </row>
    <row r="160" spans="1:25" x14ac:dyDescent="0.3">
      <c r="A160" s="20">
        <v>41000</v>
      </c>
      <c r="B160" s="84">
        <v>9.6759999999999895</v>
      </c>
      <c r="C160" s="37"/>
      <c r="D160" s="13">
        <f t="shared" si="46"/>
        <v>6.0229999999999997</v>
      </c>
      <c r="E160" s="11"/>
      <c r="F160" s="12">
        <f t="shared" si="42"/>
        <v>0.37753203803224411</v>
      </c>
      <c r="G160" s="12">
        <f t="shared" si="40"/>
        <v>0.37753203803224411</v>
      </c>
      <c r="H160" s="39">
        <f t="shared" si="41"/>
        <v>13.344408999999926</v>
      </c>
      <c r="I160" s="37"/>
      <c r="J160" s="13">
        <f t="shared" si="43"/>
        <v>9.233761161454785</v>
      </c>
      <c r="K160" s="13">
        <f t="shared" si="44"/>
        <v>3.8190726357192242</v>
      </c>
      <c r="L160" s="13">
        <f t="shared" si="47"/>
        <v>7.7351682656296941</v>
      </c>
      <c r="M160" s="11"/>
      <c r="N160" s="27">
        <f t="shared" si="45"/>
        <v>0.20058203124951401</v>
      </c>
      <c r="O160" s="12">
        <f t="shared" si="38"/>
        <v>0.20058203124951401</v>
      </c>
      <c r="P160" s="38">
        <f t="shared" si="39"/>
        <v>3.7668278211388091</v>
      </c>
      <c r="Q160" s="37"/>
      <c r="R160" s="13">
        <f t="shared" si="52"/>
        <v>11.619888888888886</v>
      </c>
      <c r="S160" s="13">
        <f t="shared" si="48"/>
        <v>1.7784722222222906E-2</v>
      </c>
      <c r="T160" s="13">
        <f t="shared" si="49"/>
        <v>0.83407873384762155</v>
      </c>
      <c r="U160" s="13">
        <f t="shared" si="54"/>
        <v>9.744782318878606</v>
      </c>
      <c r="V160" s="11"/>
      <c r="W160" s="27">
        <f t="shared" si="50"/>
        <v>-7.1085488712915043E-3</v>
      </c>
      <c r="X160" s="12">
        <f t="shared" si="53"/>
        <v>7.1085488712915043E-3</v>
      </c>
      <c r="Y160" s="39">
        <f t="shared" si="51"/>
        <v>4.7310073903196869E-3</v>
      </c>
    </row>
    <row r="161" spans="1:25" x14ac:dyDescent="0.3">
      <c r="A161" s="20">
        <v>41030</v>
      </c>
      <c r="B161" s="84">
        <v>12.59</v>
      </c>
      <c r="C161" s="37"/>
      <c r="D161" s="13">
        <f t="shared" si="46"/>
        <v>9.6759999999999895</v>
      </c>
      <c r="E161" s="11"/>
      <c r="F161" s="12">
        <f t="shared" si="42"/>
        <v>0.23145353455123197</v>
      </c>
      <c r="G161" s="12">
        <f t="shared" si="40"/>
        <v>0.23145353455123197</v>
      </c>
      <c r="H161" s="39">
        <f t="shared" si="41"/>
        <v>8.4913960000000603</v>
      </c>
      <c r="I161" s="37"/>
      <c r="J161" s="13">
        <f t="shared" si="43"/>
        <v>12.695461528311268</v>
      </c>
      <c r="K161" s="13">
        <f t="shared" si="44"/>
        <v>3.4617003668564834</v>
      </c>
      <c r="L161" s="13">
        <f t="shared" si="47"/>
        <v>13.05283379717401</v>
      </c>
      <c r="M161" s="11"/>
      <c r="N161" s="27">
        <f t="shared" si="45"/>
        <v>-3.6762017249722813E-2</v>
      </c>
      <c r="O161" s="12">
        <f t="shared" si="38"/>
        <v>3.6762017249722813E-2</v>
      </c>
      <c r="P161" s="38">
        <f t="shared" si="39"/>
        <v>0.21421512380651281</v>
      </c>
      <c r="Q161" s="37"/>
      <c r="R161" s="13">
        <f t="shared" si="52"/>
        <v>11.637673611111108</v>
      </c>
      <c r="S161" s="13">
        <f t="shared" si="48"/>
        <v>1.7784722222222906E-2</v>
      </c>
      <c r="T161" s="13">
        <f t="shared" si="49"/>
        <v>1.0773714691306608</v>
      </c>
      <c r="U161" s="13">
        <f t="shared" si="54"/>
        <v>12.365504612078789</v>
      </c>
      <c r="V161" s="11"/>
      <c r="W161" s="27">
        <f t="shared" si="50"/>
        <v>1.7831246062050107E-2</v>
      </c>
      <c r="X161" s="12">
        <f t="shared" si="53"/>
        <v>1.7831246062050107E-2</v>
      </c>
      <c r="Y161" s="39">
        <f t="shared" si="51"/>
        <v>5.0398179197894931E-2</v>
      </c>
    </row>
    <row r="162" spans="1:25" x14ac:dyDescent="0.3">
      <c r="A162" s="20">
        <v>41061</v>
      </c>
      <c r="B162" s="84">
        <v>14.492000000000001</v>
      </c>
      <c r="C162" s="37"/>
      <c r="D162" s="13">
        <f t="shared" si="46"/>
        <v>12.59</v>
      </c>
      <c r="E162" s="11"/>
      <c r="F162" s="12">
        <f t="shared" si="42"/>
        <v>0.13124482473088606</v>
      </c>
      <c r="G162" s="12">
        <f t="shared" si="40"/>
        <v>0.13124482473088606</v>
      </c>
      <c r="H162" s="39">
        <f t="shared" si="41"/>
        <v>3.617604000000004</v>
      </c>
      <c r="I162" s="37"/>
      <c r="J162" s="13">
        <f t="shared" si="43"/>
        <v>14.871424578374201</v>
      </c>
      <c r="K162" s="13">
        <f t="shared" si="44"/>
        <v>2.1759630500629328</v>
      </c>
      <c r="L162" s="13">
        <f t="shared" si="47"/>
        <v>16.157161895167754</v>
      </c>
      <c r="M162" s="11"/>
      <c r="N162" s="27">
        <f t="shared" si="45"/>
        <v>-0.1149021456781502</v>
      </c>
      <c r="O162" s="12">
        <f t="shared" si="38"/>
        <v>0.1149021456781502</v>
      </c>
      <c r="P162" s="38">
        <f t="shared" si="39"/>
        <v>2.7727641371186618</v>
      </c>
      <c r="Q162" s="37"/>
      <c r="R162" s="13">
        <f t="shared" si="52"/>
        <v>11.65545833333333</v>
      </c>
      <c r="S162" s="13">
        <f t="shared" si="48"/>
        <v>1.7784722222222906E-2</v>
      </c>
      <c r="T162" s="13">
        <f t="shared" si="49"/>
        <v>1.2479347837496144</v>
      </c>
      <c r="U162" s="13">
        <f t="shared" si="54"/>
        <v>14.722331946999224</v>
      </c>
      <c r="V162" s="11"/>
      <c r="W162" s="27">
        <f t="shared" si="50"/>
        <v>-1.5893730816948906E-2</v>
      </c>
      <c r="X162" s="12">
        <f t="shared" si="53"/>
        <v>1.5893730816948906E-2</v>
      </c>
      <c r="Y162" s="39">
        <f t="shared" si="51"/>
        <v>5.3052805808453125E-2</v>
      </c>
    </row>
    <row r="163" spans="1:25" x14ac:dyDescent="0.3">
      <c r="A163" s="20">
        <v>41091</v>
      </c>
      <c r="B163" s="84">
        <v>15.075999999999899</v>
      </c>
      <c r="C163" s="37"/>
      <c r="D163" s="13">
        <f t="shared" si="46"/>
        <v>14.492000000000001</v>
      </c>
      <c r="E163" s="11"/>
      <c r="F163" s="12">
        <f t="shared" si="42"/>
        <v>3.8737065534618087E-2</v>
      </c>
      <c r="G163" s="12">
        <f t="shared" si="40"/>
        <v>3.8737065534618087E-2</v>
      </c>
      <c r="H163" s="39">
        <f t="shared" si="41"/>
        <v>0.34105599999988129</v>
      </c>
      <c r="I163" s="37"/>
      <c r="J163" s="13">
        <f t="shared" si="43"/>
        <v>15.525201319044351</v>
      </c>
      <c r="K163" s="13">
        <f t="shared" si="44"/>
        <v>0.65377674067014979</v>
      </c>
      <c r="L163" s="13">
        <f t="shared" si="47"/>
        <v>17.047387628437136</v>
      </c>
      <c r="M163" s="11"/>
      <c r="N163" s="27">
        <f t="shared" si="45"/>
        <v>-0.13076330780294837</v>
      </c>
      <c r="O163" s="12">
        <f t="shared" si="38"/>
        <v>0.13076330780294837</v>
      </c>
      <c r="P163" s="38">
        <f t="shared" si="39"/>
        <v>3.8863691815553914</v>
      </c>
      <c r="Q163" s="37"/>
      <c r="R163" s="13">
        <f t="shared" si="52"/>
        <v>11.673243055555552</v>
      </c>
      <c r="S163" s="13">
        <f t="shared" si="48"/>
        <v>1.7784722222222906E-2</v>
      </c>
      <c r="T163" s="13">
        <f t="shared" si="49"/>
        <v>1.3057753735545934</v>
      </c>
      <c r="U163" s="13">
        <f t="shared" si="54"/>
        <v>15.796744110366392</v>
      </c>
      <c r="V163" s="11"/>
      <c r="W163" s="27">
        <f t="shared" si="50"/>
        <v>-4.7807383282468655E-2</v>
      </c>
      <c r="X163" s="12">
        <f t="shared" si="53"/>
        <v>4.7807383282468655E-2</v>
      </c>
      <c r="Y163" s="39">
        <f t="shared" si="51"/>
        <v>0.519472072627987</v>
      </c>
    </row>
    <row r="164" spans="1:25" x14ac:dyDescent="0.3">
      <c r="A164" s="20">
        <v>41122</v>
      </c>
      <c r="B164" s="84">
        <v>14.72</v>
      </c>
      <c r="C164" s="37"/>
      <c r="D164" s="13">
        <f t="shared" si="46"/>
        <v>15.075999999999899</v>
      </c>
      <c r="E164" s="11"/>
      <c r="F164" s="12">
        <f t="shared" si="42"/>
        <v>-2.4184782608688764E-2</v>
      </c>
      <c r="G164" s="12">
        <f t="shared" si="40"/>
        <v>2.4184782608688764E-2</v>
      </c>
      <c r="H164" s="39">
        <f t="shared" si="41"/>
        <v>0.12673599999992782</v>
      </c>
      <c r="I164" s="37"/>
      <c r="J164" s="13">
        <f t="shared" si="43"/>
        <v>15.05244343193946</v>
      </c>
      <c r="K164" s="13">
        <f t="shared" si="44"/>
        <v>-0.47275788710489053</v>
      </c>
      <c r="L164" s="13">
        <f t="shared" si="47"/>
        <v>16.178978059714503</v>
      </c>
      <c r="M164" s="11"/>
      <c r="N164" s="27">
        <f t="shared" si="45"/>
        <v>-9.911535731756127E-2</v>
      </c>
      <c r="O164" s="12">
        <f t="shared" si="38"/>
        <v>9.911535731756127E-2</v>
      </c>
      <c r="P164" s="38">
        <f t="shared" si="39"/>
        <v>2.1286169787282927</v>
      </c>
      <c r="Q164" s="37"/>
      <c r="R164" s="13">
        <f t="shared" si="52"/>
        <v>11.691027777777775</v>
      </c>
      <c r="S164" s="13">
        <f t="shared" si="48"/>
        <v>1.7784722222222906E-2</v>
      </c>
      <c r="T164" s="13">
        <f t="shared" si="49"/>
        <v>1.2707817305296931</v>
      </c>
      <c r="U164" s="13">
        <f t="shared" si="54"/>
        <v>15.311465176720297</v>
      </c>
      <c r="V164" s="11"/>
      <c r="W164" s="27">
        <f t="shared" si="50"/>
        <v>-4.0181058201107102E-2</v>
      </c>
      <c r="X164" s="12">
        <f t="shared" si="53"/>
        <v>4.0181058201107102E-2</v>
      </c>
      <c r="Y164" s="39">
        <f t="shared" si="51"/>
        <v>0.34983105527277158</v>
      </c>
    </row>
    <row r="165" spans="1:25" x14ac:dyDescent="0.3">
      <c r="A165" s="20">
        <v>41153</v>
      </c>
      <c r="B165" s="84">
        <v>13.04</v>
      </c>
      <c r="C165" s="37"/>
      <c r="D165" s="13">
        <f t="shared" si="46"/>
        <v>14.72</v>
      </c>
      <c r="E165" s="11"/>
      <c r="F165" s="12">
        <f t="shared" si="42"/>
        <v>-0.12883435582822098</v>
      </c>
      <c r="G165" s="12">
        <f t="shared" si="40"/>
        <v>0.12883435582822098</v>
      </c>
      <c r="H165" s="39">
        <f t="shared" si="41"/>
        <v>2.8224000000000049</v>
      </c>
      <c r="I165" s="37"/>
      <c r="J165" s="13">
        <f t="shared" si="43"/>
        <v>13.390833477737521</v>
      </c>
      <c r="K165" s="13">
        <f t="shared" si="44"/>
        <v>-1.6616099542019391</v>
      </c>
      <c r="L165" s="13">
        <f t="shared" si="47"/>
        <v>14.57968554483457</v>
      </c>
      <c r="M165" s="11"/>
      <c r="N165" s="27">
        <f t="shared" si="45"/>
        <v>-0.1180740448492769</v>
      </c>
      <c r="O165" s="12">
        <f t="shared" si="38"/>
        <v>0.1180740448492769</v>
      </c>
      <c r="P165" s="38">
        <f t="shared" si="39"/>
        <v>2.3706315769725288</v>
      </c>
      <c r="Q165" s="37"/>
      <c r="R165" s="13">
        <f t="shared" si="52"/>
        <v>11.708812499999997</v>
      </c>
      <c r="S165" s="13">
        <f t="shared" si="48"/>
        <v>1.7784722222222906E-2</v>
      </c>
      <c r="T165" s="13">
        <f t="shared" si="49"/>
        <v>1.1173988891084186</v>
      </c>
      <c r="U165" s="13">
        <f t="shared" si="54"/>
        <v>13.22778023669707</v>
      </c>
      <c r="V165" s="11"/>
      <c r="W165" s="27">
        <f t="shared" si="50"/>
        <v>-1.4400324900082124E-2</v>
      </c>
      <c r="X165" s="12">
        <f t="shared" si="53"/>
        <v>1.4400324900082124E-2</v>
      </c>
      <c r="Y165" s="39">
        <f t="shared" si="51"/>
        <v>3.5261417294007967E-2</v>
      </c>
    </row>
    <row r="166" spans="1:25" x14ac:dyDescent="0.3">
      <c r="A166" s="20">
        <v>41183</v>
      </c>
      <c r="B166" s="84">
        <v>10.428000000000001</v>
      </c>
      <c r="C166" s="37"/>
      <c r="D166" s="13">
        <f t="shared" si="46"/>
        <v>13.04</v>
      </c>
      <c r="E166" s="11"/>
      <c r="F166" s="12">
        <f t="shared" si="42"/>
        <v>-0.25047947832757939</v>
      </c>
      <c r="G166" s="12">
        <f t="shared" si="40"/>
        <v>0.25047947832757939</v>
      </c>
      <c r="H166" s="39">
        <f t="shared" si="41"/>
        <v>6.8225439999999908</v>
      </c>
      <c r="I166" s="37"/>
      <c r="J166" s="13">
        <f t="shared" si="43"/>
        <v>10.724497408582812</v>
      </c>
      <c r="K166" s="13">
        <f t="shared" si="44"/>
        <v>-2.6663360691547098</v>
      </c>
      <c r="L166" s="13">
        <f t="shared" si="47"/>
        <v>11.729223523535582</v>
      </c>
      <c r="M166" s="11"/>
      <c r="N166" s="27">
        <f t="shared" si="45"/>
        <v>-0.12478169577441324</v>
      </c>
      <c r="O166" s="12">
        <f t="shared" si="38"/>
        <v>0.12478169577441324</v>
      </c>
      <c r="P166" s="38">
        <f t="shared" si="39"/>
        <v>1.6931826582023537</v>
      </c>
      <c r="Q166" s="37"/>
      <c r="R166" s="13">
        <f t="shared" si="52"/>
        <v>11.726597222222219</v>
      </c>
      <c r="S166" s="13">
        <f t="shared" si="48"/>
        <v>1.7784722222222906E-2</v>
      </c>
      <c r="T166" s="13">
        <f t="shared" si="49"/>
        <v>0.89289054608820195</v>
      </c>
      <c r="U166" s="13">
        <f t="shared" si="54"/>
        <v>10.612119784182841</v>
      </c>
      <c r="V166" s="11"/>
      <c r="W166" s="27">
        <f t="shared" si="50"/>
        <v>-1.7656289238860794E-2</v>
      </c>
      <c r="X166" s="12">
        <f t="shared" si="53"/>
        <v>1.7656289238860794E-2</v>
      </c>
      <c r="Y166" s="39">
        <f t="shared" si="51"/>
        <v>3.3900094927535714E-2</v>
      </c>
    </row>
    <row r="167" spans="1:25" x14ac:dyDescent="0.3">
      <c r="A167" s="20">
        <v>41214</v>
      </c>
      <c r="B167" s="84">
        <v>7.1559999999999997</v>
      </c>
      <c r="C167" s="37"/>
      <c r="D167" s="13">
        <f t="shared" si="46"/>
        <v>10.428000000000001</v>
      </c>
      <c r="E167" s="11"/>
      <c r="F167" s="12">
        <f t="shared" si="42"/>
        <v>-0.45723868082727798</v>
      </c>
      <c r="G167" s="12">
        <f t="shared" si="40"/>
        <v>0.45723868082727798</v>
      </c>
      <c r="H167" s="39">
        <f t="shared" si="41"/>
        <v>10.705984000000008</v>
      </c>
      <c r="I167" s="37"/>
      <c r="J167" s="13">
        <f t="shared" si="43"/>
        <v>7.3615669102393948</v>
      </c>
      <c r="K167" s="13">
        <f t="shared" si="44"/>
        <v>-3.3629304983434167</v>
      </c>
      <c r="L167" s="13">
        <f t="shared" si="47"/>
        <v>8.0581613394281018</v>
      </c>
      <c r="M167" s="11"/>
      <c r="N167" s="27">
        <f t="shared" si="45"/>
        <v>-0.12607061758358051</v>
      </c>
      <c r="O167" s="12">
        <f t="shared" si="38"/>
        <v>0.12607061758358051</v>
      </c>
      <c r="P167" s="38">
        <f t="shared" si="39"/>
        <v>0.81389508235870722</v>
      </c>
      <c r="Q167" s="37"/>
      <c r="R167" s="13">
        <f t="shared" si="52"/>
        <v>11.744381944444442</v>
      </c>
      <c r="S167" s="13">
        <f t="shared" si="48"/>
        <v>1.7784722222222906E-2</v>
      </c>
      <c r="T167" s="13">
        <f t="shared" si="49"/>
        <v>0.60857496996474447</v>
      </c>
      <c r="U167" s="13">
        <f t="shared" si="54"/>
        <v>7.1185291839450979</v>
      </c>
      <c r="V167" s="11"/>
      <c r="W167" s="27">
        <f t="shared" si="50"/>
        <v>5.2362794934183582E-3</v>
      </c>
      <c r="X167" s="12">
        <f t="shared" si="53"/>
        <v>5.2362794934183582E-3</v>
      </c>
      <c r="Y167" s="39">
        <f t="shared" si="51"/>
        <v>1.4040620558202841E-3</v>
      </c>
    </row>
    <row r="168" spans="1:25" x14ac:dyDescent="0.3">
      <c r="A168" s="20">
        <v>41244</v>
      </c>
      <c r="B168" s="84">
        <v>4.1020000000000003</v>
      </c>
      <c r="C168" s="37"/>
      <c r="D168" s="13">
        <f t="shared" si="46"/>
        <v>7.1559999999999997</v>
      </c>
      <c r="E168" s="11"/>
      <c r="F168" s="12">
        <f t="shared" si="42"/>
        <v>-0.74451487079473411</v>
      </c>
      <c r="G168" s="12">
        <f t="shared" si="40"/>
        <v>0.74451487079473411</v>
      </c>
      <c r="H168" s="39">
        <f t="shared" si="41"/>
        <v>9.3269159999999971</v>
      </c>
      <c r="I168" s="37"/>
      <c r="J168" s="13">
        <f t="shared" si="43"/>
        <v>4.0784475238417217</v>
      </c>
      <c r="K168" s="13">
        <f t="shared" si="44"/>
        <v>-3.2831193863976731</v>
      </c>
      <c r="L168" s="13">
        <f t="shared" si="47"/>
        <v>3.9986364118959781</v>
      </c>
      <c r="M168" s="11"/>
      <c r="N168" s="27">
        <f t="shared" si="45"/>
        <v>2.5198339372019072E-2</v>
      </c>
      <c r="O168" s="12">
        <f t="shared" si="38"/>
        <v>2.5198339372019072E-2</v>
      </c>
      <c r="P168" s="38">
        <f t="shared" si="39"/>
        <v>1.0684031345737968E-2</v>
      </c>
      <c r="Q168" s="37"/>
      <c r="R168" s="13">
        <f t="shared" si="52"/>
        <v>11.762166666666664</v>
      </c>
      <c r="S168" s="13">
        <f t="shared" si="48"/>
        <v>1.7784722222222906E-2</v>
      </c>
      <c r="T168" s="13">
        <f t="shared" si="49"/>
        <v>0.36017245307671719</v>
      </c>
      <c r="U168" s="13">
        <f t="shared" si="54"/>
        <v>4.6833608189636404</v>
      </c>
      <c r="V168" s="11"/>
      <c r="W168" s="27">
        <f t="shared" si="50"/>
        <v>-0.14172618697309608</v>
      </c>
      <c r="X168" s="12">
        <f t="shared" si="53"/>
        <v>0.14172618697309608</v>
      </c>
      <c r="Y168" s="39">
        <f t="shared" si="51"/>
        <v>0.33798040182607436</v>
      </c>
    </row>
    <row r="169" spans="1:25" x14ac:dyDescent="0.3">
      <c r="A169" s="20">
        <v>41275</v>
      </c>
      <c r="B169" s="84">
        <v>3.6850000000000001</v>
      </c>
      <c r="C169" s="37"/>
      <c r="D169" s="13">
        <f t="shared" si="46"/>
        <v>4.1020000000000003</v>
      </c>
      <c r="E169" s="11"/>
      <c r="F169" s="12">
        <f t="shared" si="42"/>
        <v>-0.11316146540027144</v>
      </c>
      <c r="G169" s="12">
        <f t="shared" si="40"/>
        <v>0.11316146540027144</v>
      </c>
      <c r="H169" s="39">
        <f t="shared" si="41"/>
        <v>0.17388900000000021</v>
      </c>
      <c r="I169" s="37"/>
      <c r="J169" s="13">
        <f t="shared" si="43"/>
        <v>3.0265580002930421</v>
      </c>
      <c r="K169" s="13">
        <f t="shared" si="44"/>
        <v>-1.0518895235486796</v>
      </c>
      <c r="L169" s="13">
        <f t="shared" si="47"/>
        <v>0.79532813744404862</v>
      </c>
      <c r="M169" s="11"/>
      <c r="N169" s="27">
        <f t="shared" si="45"/>
        <v>0.78417146880758515</v>
      </c>
      <c r="O169" s="12">
        <f t="shared" si="38"/>
        <v>0.78417146880758515</v>
      </c>
      <c r="P169" s="38">
        <f t="shared" si="39"/>
        <v>8.3502034732475821</v>
      </c>
      <c r="Q169" s="37"/>
      <c r="R169" s="13">
        <f t="shared" si="52"/>
        <v>11.779951388888886</v>
      </c>
      <c r="S169" s="13">
        <f t="shared" si="48"/>
        <v>1.7784722222222906E-2</v>
      </c>
      <c r="T169" s="13">
        <f t="shared" si="49"/>
        <v>0.30501667962871037</v>
      </c>
      <c r="U169" s="13">
        <f t="shared" si="54"/>
        <v>3.2874228141761623</v>
      </c>
      <c r="V169" s="11"/>
      <c r="W169" s="27">
        <f t="shared" si="50"/>
        <v>0.10789068814758147</v>
      </c>
      <c r="X169" s="12">
        <f t="shared" si="53"/>
        <v>0.10789068814758147</v>
      </c>
      <c r="Y169" s="39">
        <f t="shared" si="51"/>
        <v>0.15806761868760238</v>
      </c>
    </row>
    <row r="170" spans="1:25" x14ac:dyDescent="0.3">
      <c r="A170" s="20">
        <v>41306</v>
      </c>
      <c r="B170" s="84">
        <v>4.2220000000000004</v>
      </c>
      <c r="C170" s="37"/>
      <c r="D170" s="13">
        <f t="shared" si="46"/>
        <v>3.6850000000000001</v>
      </c>
      <c r="E170" s="11"/>
      <c r="F170" s="12">
        <f t="shared" si="42"/>
        <v>0.12719090478446241</v>
      </c>
      <c r="G170" s="12">
        <f t="shared" si="40"/>
        <v>0.12719090478446241</v>
      </c>
      <c r="H170" s="39">
        <f t="shared" si="41"/>
        <v>0.28836900000000038</v>
      </c>
      <c r="I170" s="37"/>
      <c r="J170" s="13">
        <f t="shared" si="43"/>
        <v>3.7099219743420697</v>
      </c>
      <c r="K170" s="13">
        <f t="shared" si="44"/>
        <v>0.6833639740490276</v>
      </c>
      <c r="L170" s="13">
        <f t="shared" si="47"/>
        <v>1.9746684767443625</v>
      </c>
      <c r="M170" s="11"/>
      <c r="N170" s="27">
        <f t="shared" si="45"/>
        <v>0.53229074449446656</v>
      </c>
      <c r="O170" s="12">
        <f t="shared" si="38"/>
        <v>0.53229074449446656</v>
      </c>
      <c r="P170" s="38">
        <f t="shared" si="39"/>
        <v>5.0504989754185061</v>
      </c>
      <c r="Q170" s="37"/>
      <c r="R170" s="13">
        <f t="shared" si="52"/>
        <v>11.797736111111108</v>
      </c>
      <c r="S170" s="13">
        <f t="shared" si="48"/>
        <v>1.7784722222222906E-2</v>
      </c>
      <c r="T170" s="13">
        <f t="shared" si="49"/>
        <v>0.34912037455233164</v>
      </c>
      <c r="U170" s="13">
        <f t="shared" si="54"/>
        <v>3.7757558895580372</v>
      </c>
      <c r="V170" s="11"/>
      <c r="W170" s="27">
        <f t="shared" si="50"/>
        <v>0.10569495747085816</v>
      </c>
      <c r="X170" s="12">
        <f t="shared" si="53"/>
        <v>0.10569495747085816</v>
      </c>
      <c r="Y170" s="39">
        <f t="shared" si="51"/>
        <v>0.19913380610413906</v>
      </c>
    </row>
    <row r="171" spans="1:25" x14ac:dyDescent="0.3">
      <c r="A171" s="20">
        <v>41334</v>
      </c>
      <c r="B171" s="84">
        <v>6.2610000000000001</v>
      </c>
      <c r="C171" s="37"/>
      <c r="D171" s="13">
        <f t="shared" si="46"/>
        <v>4.2220000000000004</v>
      </c>
      <c r="E171" s="11"/>
      <c r="F171" s="12">
        <f t="shared" si="42"/>
        <v>0.32566682638556138</v>
      </c>
      <c r="G171" s="12">
        <f t="shared" si="40"/>
        <v>0.32566682638556138</v>
      </c>
      <c r="H171" s="39">
        <f t="shared" si="41"/>
        <v>4.1575209999999991</v>
      </c>
      <c r="I171" s="37"/>
      <c r="J171" s="13">
        <f t="shared" si="43"/>
        <v>5.8354217912914201</v>
      </c>
      <c r="K171" s="13">
        <f t="shared" si="44"/>
        <v>2.1254998169493504</v>
      </c>
      <c r="L171" s="13">
        <f t="shared" si="47"/>
        <v>4.3932859483910978</v>
      </c>
      <c r="M171" s="11"/>
      <c r="N171" s="27">
        <f t="shared" si="45"/>
        <v>0.29830922402314364</v>
      </c>
      <c r="O171" s="12">
        <f t="shared" si="38"/>
        <v>0.29830922402314364</v>
      </c>
      <c r="P171" s="38">
        <f t="shared" si="39"/>
        <v>3.4883557785773416</v>
      </c>
      <c r="Q171" s="37"/>
      <c r="R171" s="13">
        <f t="shared" si="52"/>
        <v>11.815520833333331</v>
      </c>
      <c r="S171" s="13">
        <f t="shared" si="48"/>
        <v>1.7784722222222906E-2</v>
      </c>
      <c r="T171" s="13">
        <f t="shared" si="49"/>
        <v>0.52904136357524956</v>
      </c>
      <c r="U171" s="13">
        <f t="shared" si="54"/>
        <v>6.2173109330697107</v>
      </c>
      <c r="V171" s="11"/>
      <c r="W171" s="27">
        <f t="shared" si="50"/>
        <v>6.9779694825570036E-3</v>
      </c>
      <c r="X171" s="12">
        <f t="shared" si="53"/>
        <v>6.9779694825570036E-3</v>
      </c>
      <c r="Y171" s="39">
        <f t="shared" si="51"/>
        <v>1.9087345692393068E-3</v>
      </c>
    </row>
    <row r="172" spans="1:25" x14ac:dyDescent="0.3">
      <c r="A172" s="20">
        <v>41365</v>
      </c>
      <c r="B172" s="84">
        <v>9.0440000000000005</v>
      </c>
      <c r="C172" s="37"/>
      <c r="D172" s="13">
        <f t="shared" si="46"/>
        <v>6.2610000000000001</v>
      </c>
      <c r="E172" s="11"/>
      <c r="F172" s="12">
        <f t="shared" si="42"/>
        <v>0.30771782397169395</v>
      </c>
      <c r="G172" s="12">
        <f t="shared" si="40"/>
        <v>0.30771782397169395</v>
      </c>
      <c r="H172" s="39">
        <f t="shared" si="41"/>
        <v>7.7450890000000019</v>
      </c>
      <c r="I172" s="37"/>
      <c r="J172" s="13">
        <f t="shared" si="43"/>
        <v>8.7972092444992853</v>
      </c>
      <c r="K172" s="13">
        <f t="shared" si="44"/>
        <v>2.9617874532078652</v>
      </c>
      <c r="L172" s="13">
        <f t="shared" si="47"/>
        <v>7.9609216082407706</v>
      </c>
      <c r="M172" s="11"/>
      <c r="N172" s="27">
        <f t="shared" si="45"/>
        <v>0.11975656697912758</v>
      </c>
      <c r="O172" s="12">
        <f t="shared" si="38"/>
        <v>0.11975656697912758</v>
      </c>
      <c r="P172" s="38">
        <f t="shared" si="39"/>
        <v>1.17305880269576</v>
      </c>
      <c r="Q172" s="37"/>
      <c r="R172" s="13">
        <f t="shared" si="52"/>
        <v>11.833305555555553</v>
      </c>
      <c r="S172" s="13">
        <f t="shared" si="48"/>
        <v>1.7784722222222906E-2</v>
      </c>
      <c r="T172" s="13">
        <f t="shared" si="49"/>
        <v>0.78041988188176048</v>
      </c>
      <c r="U172" s="13">
        <f t="shared" si="54"/>
        <v>9.8699085150098007</v>
      </c>
      <c r="V172" s="11"/>
      <c r="W172" s="27">
        <f t="shared" si="50"/>
        <v>-9.1321153804710328E-2</v>
      </c>
      <c r="X172" s="12">
        <f t="shared" si="53"/>
        <v>9.1321153804710328E-2</v>
      </c>
      <c r="Y172" s="39">
        <f t="shared" si="51"/>
        <v>0.68212487516569342</v>
      </c>
    </row>
    <row r="173" spans="1:25" x14ac:dyDescent="0.3">
      <c r="A173" s="20">
        <v>41395</v>
      </c>
      <c r="B173" s="84">
        <v>12.195</v>
      </c>
      <c r="C173" s="37"/>
      <c r="D173" s="13">
        <f t="shared" si="46"/>
        <v>9.0440000000000005</v>
      </c>
      <c r="E173" s="11"/>
      <c r="F173" s="12">
        <f t="shared" si="42"/>
        <v>0.25838458384583846</v>
      </c>
      <c r="G173" s="12">
        <f t="shared" si="40"/>
        <v>0.25838458384583846</v>
      </c>
      <c r="H173" s="39">
        <f t="shared" si="41"/>
        <v>9.9288009999999982</v>
      </c>
      <c r="I173" s="37"/>
      <c r="J173" s="13">
        <f t="shared" si="43"/>
        <v>12.095652080964442</v>
      </c>
      <c r="K173" s="13">
        <f t="shared" si="44"/>
        <v>3.2984428364651563</v>
      </c>
      <c r="L173" s="13">
        <f t="shared" si="47"/>
        <v>11.758996697707151</v>
      </c>
      <c r="M173" s="11"/>
      <c r="N173" s="27">
        <f t="shared" si="45"/>
        <v>3.5752628314296826E-2</v>
      </c>
      <c r="O173" s="12">
        <f t="shared" si="38"/>
        <v>3.5752628314296826E-2</v>
      </c>
      <c r="P173" s="38">
        <f t="shared" si="39"/>
        <v>0.19009887961027014</v>
      </c>
      <c r="Q173" s="37"/>
      <c r="R173" s="13">
        <f t="shared" si="52"/>
        <v>11.851090277777775</v>
      </c>
      <c r="S173" s="13">
        <f t="shared" si="48"/>
        <v>1.7784722222222906E-2</v>
      </c>
      <c r="T173" s="13">
        <f t="shared" si="49"/>
        <v>1.0401980982256533</v>
      </c>
      <c r="U173" s="13">
        <f t="shared" si="54"/>
        <v>12.768026543369533</v>
      </c>
      <c r="V173" s="11"/>
      <c r="W173" s="27">
        <f t="shared" si="50"/>
        <v>-4.6988646442766131E-2</v>
      </c>
      <c r="X173" s="12">
        <f t="shared" si="53"/>
        <v>4.6988646442766131E-2</v>
      </c>
      <c r="Y173" s="39">
        <f t="shared" si="51"/>
        <v>0.32835941940603525</v>
      </c>
    </row>
    <row r="174" spans="1:25" x14ac:dyDescent="0.3">
      <c r="A174" s="20">
        <v>41426</v>
      </c>
      <c r="B174" s="84">
        <v>14.568</v>
      </c>
      <c r="C174" s="37"/>
      <c r="D174" s="13">
        <f t="shared" si="46"/>
        <v>12.195</v>
      </c>
      <c r="E174" s="11"/>
      <c r="F174" s="12">
        <f t="shared" si="42"/>
        <v>0.16289126853377262</v>
      </c>
      <c r="G174" s="12">
        <f t="shared" si="40"/>
        <v>0.16289126853377262</v>
      </c>
      <c r="H174" s="39">
        <f t="shared" si="41"/>
        <v>5.6311289999999969</v>
      </c>
      <c r="I174" s="37"/>
      <c r="J174" s="13">
        <f t="shared" si="43"/>
        <v>14.756234379283114</v>
      </c>
      <c r="K174" s="13">
        <f t="shared" si="44"/>
        <v>2.6605822983186727</v>
      </c>
      <c r="L174" s="13">
        <f t="shared" si="47"/>
        <v>15.394094917429598</v>
      </c>
      <c r="M174" s="11"/>
      <c r="N174" s="27">
        <f t="shared" si="45"/>
        <v>-5.6706131070126196E-2</v>
      </c>
      <c r="O174" s="12">
        <f t="shared" si="38"/>
        <v>5.6706131070126196E-2</v>
      </c>
      <c r="P174" s="38">
        <f t="shared" si="39"/>
        <v>0.68243281260301503</v>
      </c>
      <c r="Q174" s="37"/>
      <c r="R174" s="13">
        <f t="shared" si="52"/>
        <v>11.868874999999997</v>
      </c>
      <c r="S174" s="13">
        <f t="shared" si="48"/>
        <v>1.7784722222222906E-2</v>
      </c>
      <c r="T174" s="13">
        <f t="shared" si="49"/>
        <v>1.2321568157699962</v>
      </c>
      <c r="U174" s="13">
        <f t="shared" si="54"/>
        <v>14.811581956476202</v>
      </c>
      <c r="V174" s="11"/>
      <c r="W174" s="27">
        <f t="shared" si="50"/>
        <v>-1.6720342976125898E-2</v>
      </c>
      <c r="X174" s="12">
        <f t="shared" si="53"/>
        <v>1.6720342976125898E-2</v>
      </c>
      <c r="Y174" s="39">
        <f t="shared" si="51"/>
        <v>5.93321695207744E-2</v>
      </c>
    </row>
    <row r="175" spans="1:25" x14ac:dyDescent="0.3">
      <c r="A175" s="20">
        <v>41456</v>
      </c>
      <c r="B175" s="84">
        <v>15.003</v>
      </c>
      <c r="C175" s="37"/>
      <c r="D175" s="13">
        <f t="shared" si="46"/>
        <v>14.568</v>
      </c>
      <c r="E175" s="11"/>
      <c r="F175" s="12">
        <f t="shared" si="42"/>
        <v>2.8994201159768078E-2</v>
      </c>
      <c r="G175" s="12">
        <f t="shared" si="40"/>
        <v>2.8994201159768078E-2</v>
      </c>
      <c r="H175" s="39">
        <f t="shared" si="41"/>
        <v>0.18922500000000042</v>
      </c>
      <c r="I175" s="37"/>
      <c r="J175" s="13">
        <f t="shared" si="43"/>
        <v>15.553013411806667</v>
      </c>
      <c r="K175" s="13">
        <f t="shared" si="44"/>
        <v>0.79677903252355264</v>
      </c>
      <c r="L175" s="13">
        <f t="shared" si="47"/>
        <v>17.416816677601787</v>
      </c>
      <c r="M175" s="11"/>
      <c r="N175" s="27">
        <f t="shared" si="45"/>
        <v>-0.16088893405330845</v>
      </c>
      <c r="O175" s="12">
        <f t="shared" si="38"/>
        <v>0.16088893405330845</v>
      </c>
      <c r="P175" s="38">
        <f t="shared" si="39"/>
        <v>5.8265109530685288</v>
      </c>
      <c r="Q175" s="37"/>
      <c r="R175" s="13">
        <f t="shared" si="52"/>
        <v>11.88665972222222</v>
      </c>
      <c r="S175" s="13">
        <f t="shared" si="48"/>
        <v>1.7784722222222906E-2</v>
      </c>
      <c r="T175" s="13">
        <f t="shared" si="49"/>
        <v>1.2722523480510746</v>
      </c>
      <c r="U175" s="13">
        <f t="shared" si="54"/>
        <v>15.521307539101057</v>
      </c>
      <c r="V175" s="11"/>
      <c r="W175" s="27">
        <f t="shared" si="50"/>
        <v>-3.4546926554759529E-2</v>
      </c>
      <c r="X175" s="12">
        <f t="shared" si="53"/>
        <v>3.4546926554759529E-2</v>
      </c>
      <c r="Y175" s="39">
        <f t="shared" si="51"/>
        <v>0.26864270508899396</v>
      </c>
    </row>
    <row r="176" spans="1:25" x14ac:dyDescent="0.3">
      <c r="A176" s="20">
        <v>41487</v>
      </c>
      <c r="B176" s="84">
        <v>14.742000000000001</v>
      </c>
      <c r="C176" s="37"/>
      <c r="D176" s="13">
        <f t="shared" si="46"/>
        <v>15.003</v>
      </c>
      <c r="E176" s="11"/>
      <c r="F176" s="12">
        <f t="shared" si="42"/>
        <v>-1.7704517704517652E-2</v>
      </c>
      <c r="G176" s="12">
        <f t="shared" si="40"/>
        <v>1.7704517704517652E-2</v>
      </c>
      <c r="H176" s="39">
        <f t="shared" si="41"/>
        <v>6.8120999999999599E-2</v>
      </c>
      <c r="I176" s="37"/>
      <c r="J176" s="13">
        <f t="shared" si="43"/>
        <v>15.108352348125143</v>
      </c>
      <c r="K176" s="13">
        <f t="shared" si="44"/>
        <v>-0.44466106368152403</v>
      </c>
      <c r="L176" s="13">
        <f t="shared" si="47"/>
        <v>16.34979244433022</v>
      </c>
      <c r="M176" s="11"/>
      <c r="N176" s="27">
        <f t="shared" si="45"/>
        <v>-0.10906202986909637</v>
      </c>
      <c r="O176" s="12">
        <f t="shared" si="38"/>
        <v>0.10906202986909637</v>
      </c>
      <c r="P176" s="38">
        <f t="shared" si="39"/>
        <v>2.5849965440453393</v>
      </c>
      <c r="Q176" s="37"/>
      <c r="R176" s="13">
        <f t="shared" si="52"/>
        <v>11.904444444444442</v>
      </c>
      <c r="S176" s="13">
        <f t="shared" si="48"/>
        <v>1.7784722222222906E-2</v>
      </c>
      <c r="T176" s="13">
        <f t="shared" si="49"/>
        <v>1.2458565678904501</v>
      </c>
      <c r="U176" s="13">
        <f t="shared" si="54"/>
        <v>15.127950512105699</v>
      </c>
      <c r="V176" s="11"/>
      <c r="W176" s="27">
        <f t="shared" si="50"/>
        <v>-2.6180335918172405E-2</v>
      </c>
      <c r="X176" s="12">
        <f t="shared" si="53"/>
        <v>2.6180335918172405E-2</v>
      </c>
      <c r="Y176" s="39">
        <f t="shared" si="51"/>
        <v>0.14895779779465027</v>
      </c>
    </row>
    <row r="177" spans="1:25" x14ac:dyDescent="0.3">
      <c r="A177" s="20">
        <v>41518</v>
      </c>
      <c r="B177" s="84">
        <v>13.154</v>
      </c>
      <c r="C177" s="37"/>
      <c r="D177" s="13">
        <f t="shared" si="46"/>
        <v>14.742000000000001</v>
      </c>
      <c r="E177" s="11"/>
      <c r="F177" s="12">
        <f t="shared" si="42"/>
        <v>-0.12072373422533077</v>
      </c>
      <c r="G177" s="12">
        <f t="shared" si="40"/>
        <v>0.12072373422533077</v>
      </c>
      <c r="H177" s="39">
        <f t="shared" si="41"/>
        <v>2.5217440000000031</v>
      </c>
      <c r="I177" s="37"/>
      <c r="J177" s="13">
        <f t="shared" si="43"/>
        <v>13.497998971353784</v>
      </c>
      <c r="K177" s="13">
        <f t="shared" si="44"/>
        <v>-1.6103533767713589</v>
      </c>
      <c r="L177" s="13">
        <f t="shared" si="47"/>
        <v>14.663691284443619</v>
      </c>
      <c r="M177" s="11"/>
      <c r="N177" s="27">
        <f t="shared" si="45"/>
        <v>-0.11477050968858286</v>
      </c>
      <c r="O177" s="12">
        <f t="shared" si="38"/>
        <v>0.11477050968858286</v>
      </c>
      <c r="P177" s="38">
        <f t="shared" si="39"/>
        <v>2.2791677743250243</v>
      </c>
      <c r="Q177" s="37"/>
      <c r="R177" s="13">
        <f t="shared" si="52"/>
        <v>11.922229166666664</v>
      </c>
      <c r="S177" s="13">
        <f t="shared" si="48"/>
        <v>1.7784722222222906E-2</v>
      </c>
      <c r="T177" s="13">
        <f t="shared" si="49"/>
        <v>1.1065728008787805</v>
      </c>
      <c r="U177" s="13">
        <f t="shared" si="54"/>
        <v>13.321885626529317</v>
      </c>
      <c r="V177" s="11"/>
      <c r="W177" s="27">
        <f t="shared" si="50"/>
        <v>-1.2763085489533022E-2</v>
      </c>
      <c r="X177" s="12">
        <f t="shared" si="53"/>
        <v>1.2763085489533022E-2</v>
      </c>
      <c r="Y177" s="39">
        <f t="shared" si="51"/>
        <v>2.8185583595141436E-2</v>
      </c>
    </row>
    <row r="178" spans="1:25" x14ac:dyDescent="0.3">
      <c r="A178" s="20">
        <v>41548</v>
      </c>
      <c r="B178" s="84">
        <v>10.255999999999901</v>
      </c>
      <c r="C178" s="37"/>
      <c r="D178" s="13">
        <f t="shared" si="46"/>
        <v>13.154</v>
      </c>
      <c r="E178" s="11"/>
      <c r="F178" s="12">
        <f t="shared" si="42"/>
        <v>-0.28256630265211846</v>
      </c>
      <c r="G178" s="12">
        <f t="shared" si="40"/>
        <v>0.28256630265211846</v>
      </c>
      <c r="H178" s="39">
        <f t="shared" si="41"/>
        <v>8.3984040000005749</v>
      </c>
      <c r="I178" s="37"/>
      <c r="J178" s="13">
        <f t="shared" si="43"/>
        <v>10.627787538242979</v>
      </c>
      <c r="K178" s="13">
        <f t="shared" si="44"/>
        <v>-2.8702114331108053</v>
      </c>
      <c r="L178" s="13">
        <f t="shared" si="47"/>
        <v>11.887645594582425</v>
      </c>
      <c r="M178" s="11"/>
      <c r="N178" s="27">
        <f t="shared" si="45"/>
        <v>-0.15909180914416343</v>
      </c>
      <c r="O178" s="12">
        <f t="shared" si="38"/>
        <v>0.15909180914416343</v>
      </c>
      <c r="P178" s="38">
        <f t="shared" si="39"/>
        <v>2.6622673463205593</v>
      </c>
      <c r="Q178" s="37"/>
      <c r="R178" s="13">
        <f t="shared" si="52"/>
        <v>11.940013888888886</v>
      </c>
      <c r="S178" s="13">
        <f t="shared" si="48"/>
        <v>1.7784722222222906E-2</v>
      </c>
      <c r="T178" s="13">
        <f t="shared" si="49"/>
        <v>0.86680497896793529</v>
      </c>
      <c r="U178" s="13">
        <f t="shared" si="54"/>
        <v>10.661125521550714</v>
      </c>
      <c r="V178" s="11"/>
      <c r="W178" s="27">
        <f t="shared" si="50"/>
        <v>-3.9501318403940826E-2</v>
      </c>
      <c r="X178" s="12">
        <f t="shared" si="53"/>
        <v>3.9501318403940826E-2</v>
      </c>
      <c r="Y178" s="39">
        <f t="shared" si="51"/>
        <v>0.16412668821181839</v>
      </c>
    </row>
    <row r="179" spans="1:25" x14ac:dyDescent="0.3">
      <c r="A179" s="20">
        <v>41579</v>
      </c>
      <c r="B179" s="84">
        <v>7.4239999999999897</v>
      </c>
      <c r="C179" s="37"/>
      <c r="D179" s="13">
        <f t="shared" si="46"/>
        <v>10.255999999999901</v>
      </c>
      <c r="E179" s="11"/>
      <c r="F179" s="12">
        <f t="shared" si="42"/>
        <v>-0.38146551724136785</v>
      </c>
      <c r="G179" s="12">
        <f t="shared" si="40"/>
        <v>0.38146551724136785</v>
      </c>
      <c r="H179" s="39">
        <f t="shared" si="41"/>
        <v>8.0202239999994962</v>
      </c>
      <c r="I179" s="37"/>
      <c r="J179" s="13">
        <f t="shared" si="43"/>
        <v>7.5000088093612778</v>
      </c>
      <c r="K179" s="13">
        <f t="shared" si="44"/>
        <v>-3.1277787288817009</v>
      </c>
      <c r="L179" s="13">
        <f t="shared" si="47"/>
        <v>7.7575761051321734</v>
      </c>
      <c r="M179" s="11"/>
      <c r="N179" s="27">
        <f t="shared" si="45"/>
        <v>-4.4932126230089464E-2</v>
      </c>
      <c r="O179" s="12">
        <f t="shared" si="38"/>
        <v>4.4932126230089464E-2</v>
      </c>
      <c r="P179" s="38">
        <f t="shared" si="39"/>
        <v>0.11127301791515769</v>
      </c>
      <c r="Q179" s="37"/>
      <c r="R179" s="13">
        <f t="shared" si="52"/>
        <v>11.957798611111109</v>
      </c>
      <c r="S179" s="13">
        <f t="shared" si="48"/>
        <v>1.7784722222222906E-2</v>
      </c>
      <c r="T179" s="13">
        <f t="shared" si="49"/>
        <v>0.61801210657834815</v>
      </c>
      <c r="U179" s="13">
        <f t="shared" si="54"/>
        <v>7.2772169306014058</v>
      </c>
      <c r="V179" s="11"/>
      <c r="W179" s="27">
        <f t="shared" si="50"/>
        <v>1.9771426373731693E-2</v>
      </c>
      <c r="X179" s="12">
        <f t="shared" si="53"/>
        <v>1.9771426373731693E-2</v>
      </c>
      <c r="Y179" s="39">
        <f t="shared" si="51"/>
        <v>2.1545269462069489E-2</v>
      </c>
    </row>
    <row r="180" spans="1:25" x14ac:dyDescent="0.3">
      <c r="A180" s="20">
        <v>41609</v>
      </c>
      <c r="B180" s="84">
        <v>4.7240000000000002</v>
      </c>
      <c r="C180" s="37"/>
      <c r="D180" s="13">
        <f t="shared" si="46"/>
        <v>7.4239999999999897</v>
      </c>
      <c r="E180" s="11"/>
      <c r="F180" s="12">
        <f t="shared" si="42"/>
        <v>-0.57154953429296984</v>
      </c>
      <c r="G180" s="12">
        <f t="shared" si="40"/>
        <v>0.57154953429296984</v>
      </c>
      <c r="H180" s="39">
        <f t="shared" si="41"/>
        <v>7.2899999999999432</v>
      </c>
      <c r="I180" s="37"/>
      <c r="J180" s="13">
        <f t="shared" si="43"/>
        <v>4.6438455394721148</v>
      </c>
      <c r="K180" s="13">
        <f t="shared" si="44"/>
        <v>-2.856163269889163</v>
      </c>
      <c r="L180" s="13">
        <f t="shared" si="47"/>
        <v>4.3722300804795768</v>
      </c>
      <c r="M180" s="11"/>
      <c r="N180" s="27">
        <f t="shared" si="45"/>
        <v>7.4464419881546007E-2</v>
      </c>
      <c r="O180" s="12">
        <f t="shared" si="38"/>
        <v>7.4464419881546007E-2</v>
      </c>
      <c r="P180" s="38">
        <f t="shared" si="39"/>
        <v>0.12374207627940513</v>
      </c>
      <c r="Q180" s="37"/>
      <c r="R180" s="13">
        <f t="shared" si="52"/>
        <v>11.975583333333331</v>
      </c>
      <c r="S180" s="13">
        <f t="shared" si="48"/>
        <v>1.7784722222222906E-2</v>
      </c>
      <c r="T180" s="13">
        <f t="shared" si="49"/>
        <v>0.38654000038078939</v>
      </c>
      <c r="U180" s="13">
        <f t="shared" si="54"/>
        <v>4.3132752261913154</v>
      </c>
      <c r="V180" s="11"/>
      <c r="W180" s="27">
        <f t="shared" si="50"/>
        <v>8.6944278960348176E-2</v>
      </c>
      <c r="X180" s="12">
        <f t="shared" si="53"/>
        <v>8.6944278960348176E-2</v>
      </c>
      <c r="Y180" s="39">
        <f t="shared" si="51"/>
        <v>0.16869483982019526</v>
      </c>
    </row>
    <row r="181" spans="1:25" x14ac:dyDescent="0.3">
      <c r="A181" s="20">
        <v>41640</v>
      </c>
      <c r="B181" s="84">
        <v>3.73199999999999</v>
      </c>
      <c r="C181" s="37"/>
      <c r="D181" s="13">
        <f t="shared" si="46"/>
        <v>4.7240000000000002</v>
      </c>
      <c r="E181" s="11"/>
      <c r="F181" s="12">
        <f t="shared" si="42"/>
        <v>-0.26580921757770976</v>
      </c>
      <c r="G181" s="12">
        <f t="shared" si="40"/>
        <v>0.26580921757770976</v>
      </c>
      <c r="H181" s="39">
        <f t="shared" si="41"/>
        <v>0.98406400000002026</v>
      </c>
      <c r="I181" s="37"/>
      <c r="J181" s="13">
        <f t="shared" si="43"/>
        <v>3.2889668407439361</v>
      </c>
      <c r="K181" s="13">
        <f t="shared" si="44"/>
        <v>-1.3548786987281787</v>
      </c>
      <c r="L181" s="13">
        <f t="shared" si="47"/>
        <v>1.7876822695829517</v>
      </c>
      <c r="M181" s="11"/>
      <c r="N181" s="27">
        <f t="shared" si="45"/>
        <v>0.52098545831110488</v>
      </c>
      <c r="O181" s="12">
        <f t="shared" si="38"/>
        <v>0.52098545831110488</v>
      </c>
      <c r="P181" s="38">
        <f t="shared" si="39"/>
        <v>3.7803714368140628</v>
      </c>
      <c r="Q181" s="37"/>
      <c r="R181" s="13">
        <f t="shared" si="52"/>
        <v>11.993368055555553</v>
      </c>
      <c r="S181" s="13">
        <f t="shared" si="48"/>
        <v>1.7784722222222906E-2</v>
      </c>
      <c r="T181" s="13">
        <f t="shared" si="49"/>
        <v>0.30974889241155229</v>
      </c>
      <c r="U181" s="13">
        <f t="shared" si="54"/>
        <v>3.6581773018705972</v>
      </c>
      <c r="V181" s="11"/>
      <c r="W181" s="27">
        <f t="shared" si="50"/>
        <v>1.978100164238826E-2</v>
      </c>
      <c r="X181" s="12">
        <f t="shared" si="53"/>
        <v>1.978100164238826E-2</v>
      </c>
      <c r="Y181" s="39">
        <f t="shared" si="51"/>
        <v>5.4497907591034541E-3</v>
      </c>
    </row>
    <row r="182" spans="1:25" x14ac:dyDescent="0.3">
      <c r="A182" s="20">
        <v>41671</v>
      </c>
      <c r="B182" s="84">
        <v>3.5</v>
      </c>
      <c r="C182" s="37"/>
      <c r="D182" s="13">
        <f t="shared" si="46"/>
        <v>3.73199999999999</v>
      </c>
      <c r="E182" s="11"/>
      <c r="F182" s="12">
        <f t="shared" si="42"/>
        <v>-6.6285714285711422E-2</v>
      </c>
      <c r="G182" s="12">
        <f t="shared" si="40"/>
        <v>6.6285714285711422E-2</v>
      </c>
      <c r="H182" s="39">
        <f t="shared" si="41"/>
        <v>5.3823999999995355E-2</v>
      </c>
      <c r="I182" s="37"/>
      <c r="J182" s="13">
        <f t="shared" si="43"/>
        <v>3.1431905821223607</v>
      </c>
      <c r="K182" s="13">
        <f t="shared" si="44"/>
        <v>-0.14577625862157539</v>
      </c>
      <c r="L182" s="13">
        <f t="shared" si="47"/>
        <v>1.9340881420157574</v>
      </c>
      <c r="M182" s="11"/>
      <c r="N182" s="27">
        <f t="shared" si="45"/>
        <v>0.44740338799549789</v>
      </c>
      <c r="O182" s="12">
        <f t="shared" si="38"/>
        <v>0.44740338799549789</v>
      </c>
      <c r="P182" s="38">
        <f t="shared" si="39"/>
        <v>2.4520799469756627</v>
      </c>
      <c r="Q182" s="37"/>
      <c r="R182" s="13">
        <f t="shared" si="52"/>
        <v>12.011152777777776</v>
      </c>
      <c r="S182" s="13">
        <f t="shared" si="48"/>
        <v>1.7784722222222906E-2</v>
      </c>
      <c r="T182" s="13">
        <f t="shared" si="49"/>
        <v>0.30474153699937873</v>
      </c>
      <c r="U182" s="13">
        <f t="shared" si="54"/>
        <v>4.1933381565830556</v>
      </c>
      <c r="V182" s="11"/>
      <c r="W182" s="27">
        <f t="shared" si="50"/>
        <v>-0.19809661616658733</v>
      </c>
      <c r="X182" s="12">
        <f t="shared" si="53"/>
        <v>0.19809661616658733</v>
      </c>
      <c r="Y182" s="39">
        <f t="shared" si="51"/>
        <v>0.48071779937398978</v>
      </c>
    </row>
    <row r="183" spans="1:25" x14ac:dyDescent="0.3">
      <c r="A183" s="20">
        <v>41699</v>
      </c>
      <c r="B183" s="84">
        <v>6.3779999999999903</v>
      </c>
      <c r="C183" s="37"/>
      <c r="D183" s="13">
        <f t="shared" si="46"/>
        <v>3.5</v>
      </c>
      <c r="E183" s="11"/>
      <c r="F183" s="12">
        <f t="shared" si="42"/>
        <v>0.45123863280025001</v>
      </c>
      <c r="G183" s="12">
        <f t="shared" si="40"/>
        <v>0.45123863280025001</v>
      </c>
      <c r="H183" s="39">
        <f t="shared" si="41"/>
        <v>8.2828839999999442</v>
      </c>
      <c r="I183" s="37"/>
      <c r="J183" s="13">
        <f t="shared" si="43"/>
        <v>5.607698146056622</v>
      </c>
      <c r="K183" s="13">
        <f t="shared" si="44"/>
        <v>2.4645075639342613</v>
      </c>
      <c r="L183" s="13">
        <f t="shared" si="47"/>
        <v>2.9974143235007853</v>
      </c>
      <c r="M183" s="11"/>
      <c r="N183" s="27">
        <f t="shared" si="45"/>
        <v>0.53003851936331303</v>
      </c>
      <c r="O183" s="12">
        <f t="shared" si="38"/>
        <v>0.53003851936331303</v>
      </c>
      <c r="P183" s="38">
        <f t="shared" si="39"/>
        <v>11.428359516151588</v>
      </c>
      <c r="Q183" s="37"/>
      <c r="R183" s="13">
        <f t="shared" si="52"/>
        <v>12.028937499999998</v>
      </c>
      <c r="S183" s="13">
        <f t="shared" si="48"/>
        <v>1.7784722222222906E-2</v>
      </c>
      <c r="T183" s="13">
        <f t="shared" si="49"/>
        <v>0.52994857481745827</v>
      </c>
      <c r="U183" s="13">
        <f t="shared" si="54"/>
        <v>6.3638054973614526</v>
      </c>
      <c r="V183" s="11"/>
      <c r="W183" s="27">
        <f t="shared" si="50"/>
        <v>2.225541335612691E-3</v>
      </c>
      <c r="X183" s="12">
        <f t="shared" si="53"/>
        <v>2.225541335612691E-3</v>
      </c>
      <c r="Y183" s="39">
        <f t="shared" si="51"/>
        <v>2.014839051554543E-4</v>
      </c>
    </row>
    <row r="184" spans="1:25" x14ac:dyDescent="0.3">
      <c r="A184" s="20">
        <v>41730</v>
      </c>
      <c r="B184" s="84">
        <v>9.5890000000000004</v>
      </c>
      <c r="C184" s="37"/>
      <c r="D184" s="13">
        <f t="shared" si="46"/>
        <v>6.3779999999999903</v>
      </c>
      <c r="E184" s="11"/>
      <c r="F184" s="12">
        <f t="shared" si="42"/>
        <v>0.33486286369798829</v>
      </c>
      <c r="G184" s="12">
        <f t="shared" si="40"/>
        <v>0.33486286369798829</v>
      </c>
      <c r="H184" s="39">
        <f t="shared" si="41"/>
        <v>10.310521000000065</v>
      </c>
      <c r="I184" s="37"/>
      <c r="J184" s="13">
        <f t="shared" si="43"/>
        <v>9.2433825344327101</v>
      </c>
      <c r="K184" s="13">
        <f t="shared" si="44"/>
        <v>3.6356843883760881</v>
      </c>
      <c r="L184" s="13">
        <f t="shared" si="47"/>
        <v>8.0722057099908824</v>
      </c>
      <c r="M184" s="11"/>
      <c r="N184" s="27">
        <f t="shared" si="45"/>
        <v>0.15818065387518176</v>
      </c>
      <c r="O184" s="12">
        <f t="shared" si="38"/>
        <v>0.15818065387518176</v>
      </c>
      <c r="P184" s="38">
        <f t="shared" si="39"/>
        <v>2.3006649182042644</v>
      </c>
      <c r="Q184" s="37"/>
      <c r="R184" s="13">
        <f t="shared" si="52"/>
        <v>12.04672222222222</v>
      </c>
      <c r="S184" s="13">
        <f t="shared" si="48"/>
        <v>1.7784722222222906E-2</v>
      </c>
      <c r="T184" s="13">
        <f t="shared" si="49"/>
        <v>0.7923857533934946</v>
      </c>
      <c r="U184" s="13">
        <f t="shared" si="54"/>
        <v>9.4015015337290446</v>
      </c>
      <c r="V184" s="11"/>
      <c r="W184" s="27">
        <f t="shared" si="50"/>
        <v>1.9553495283236601E-2</v>
      </c>
      <c r="X184" s="12">
        <f t="shared" si="53"/>
        <v>1.9553495283236601E-2</v>
      </c>
      <c r="Y184" s="39">
        <f t="shared" si="51"/>
        <v>3.5155674853960747E-2</v>
      </c>
    </row>
    <row r="185" spans="1:25" x14ac:dyDescent="0.3">
      <c r="A185" s="20">
        <v>41760</v>
      </c>
      <c r="B185" s="84">
        <v>12.582000000000001</v>
      </c>
      <c r="C185" s="37"/>
      <c r="D185" s="13">
        <f t="shared" si="46"/>
        <v>9.5890000000000004</v>
      </c>
      <c r="E185" s="11"/>
      <c r="F185" s="12">
        <f t="shared" si="42"/>
        <v>0.23787951041169927</v>
      </c>
      <c r="G185" s="12">
        <f t="shared" si="40"/>
        <v>0.23787951041169927</v>
      </c>
      <c r="H185" s="39">
        <f t="shared" si="41"/>
        <v>8.9580490000000026</v>
      </c>
      <c r="I185" s="37"/>
      <c r="J185" s="13">
        <f t="shared" si="43"/>
        <v>12.649689809779304</v>
      </c>
      <c r="K185" s="13">
        <f t="shared" si="44"/>
        <v>3.4063072753465935</v>
      </c>
      <c r="L185" s="13">
        <f t="shared" si="47"/>
        <v>12.879066922808798</v>
      </c>
      <c r="M185" s="11"/>
      <c r="N185" s="27">
        <f t="shared" si="45"/>
        <v>-2.3610469147098825E-2</v>
      </c>
      <c r="O185" s="12">
        <f t="shared" si="38"/>
        <v>2.3610469147098825E-2</v>
      </c>
      <c r="P185" s="38">
        <f t="shared" si="39"/>
        <v>8.8248756627088004E-2</v>
      </c>
      <c r="Q185" s="37"/>
      <c r="R185" s="13">
        <f t="shared" si="52"/>
        <v>12.064506944444442</v>
      </c>
      <c r="S185" s="13">
        <f t="shared" si="48"/>
        <v>1.7784722222222906E-2</v>
      </c>
      <c r="T185" s="13">
        <f t="shared" si="49"/>
        <v>1.0422705962940269</v>
      </c>
      <c r="U185" s="13">
        <f t="shared" si="54"/>
        <v>12.549477179641297</v>
      </c>
      <c r="V185" s="11"/>
      <c r="W185" s="27">
        <f t="shared" si="50"/>
        <v>2.5848688887858684E-3</v>
      </c>
      <c r="X185" s="12">
        <f t="shared" si="53"/>
        <v>2.5848688887858684E-3</v>
      </c>
      <c r="Y185" s="39">
        <f t="shared" si="51"/>
        <v>1.0577338440845181E-3</v>
      </c>
    </row>
    <row r="186" spans="1:25" x14ac:dyDescent="0.3">
      <c r="A186" s="20">
        <v>41791</v>
      </c>
      <c r="B186" s="84">
        <v>14.335000000000001</v>
      </c>
      <c r="C186" s="37"/>
      <c r="D186" s="13">
        <f t="shared" si="46"/>
        <v>12.582000000000001</v>
      </c>
      <c r="E186" s="11"/>
      <c r="F186" s="12">
        <f t="shared" si="42"/>
        <v>0.12228810603418207</v>
      </c>
      <c r="G186" s="12">
        <f t="shared" si="40"/>
        <v>0.12228810603418207</v>
      </c>
      <c r="H186" s="39">
        <f t="shared" si="41"/>
        <v>3.0730090000000003</v>
      </c>
      <c r="I186" s="37"/>
      <c r="J186" s="13">
        <f t="shared" si="43"/>
        <v>14.72714721121236</v>
      </c>
      <c r="K186" s="13">
        <f t="shared" si="44"/>
        <v>2.0774574014330565</v>
      </c>
      <c r="L186" s="13">
        <f t="shared" si="47"/>
        <v>16.055997085125895</v>
      </c>
      <c r="M186" s="11"/>
      <c r="N186" s="27">
        <f t="shared" si="45"/>
        <v>-0.1200556041245828</v>
      </c>
      <c r="O186" s="12">
        <f t="shared" si="38"/>
        <v>0.1200556041245828</v>
      </c>
      <c r="P186" s="38">
        <f t="shared" si="39"/>
        <v>2.9618309670118252</v>
      </c>
      <c r="Q186" s="37"/>
      <c r="R186" s="13">
        <f t="shared" si="52"/>
        <v>12.082291666666665</v>
      </c>
      <c r="S186" s="13">
        <f t="shared" si="48"/>
        <v>1.7784722222222906E-2</v>
      </c>
      <c r="T186" s="13">
        <f t="shared" si="49"/>
        <v>1.1970150191215616</v>
      </c>
      <c r="U186" s="13">
        <f t="shared" si="54"/>
        <v>14.887278027204358</v>
      </c>
      <c r="V186" s="11"/>
      <c r="W186" s="27">
        <f t="shared" si="50"/>
        <v>-3.8526545322940857E-2</v>
      </c>
      <c r="X186" s="12">
        <f t="shared" si="53"/>
        <v>3.8526545322940857E-2</v>
      </c>
      <c r="Y186" s="39">
        <f t="shared" si="51"/>
        <v>0.30501101933273678</v>
      </c>
    </row>
    <row r="187" spans="1:25" x14ac:dyDescent="0.3">
      <c r="A187" s="20">
        <v>41821</v>
      </c>
      <c r="B187" s="84">
        <v>14.872999999999999</v>
      </c>
      <c r="C187" s="37"/>
      <c r="D187" s="13">
        <f t="shared" si="46"/>
        <v>14.335000000000001</v>
      </c>
      <c r="E187" s="11"/>
      <c r="F187" s="12">
        <f t="shared" si="42"/>
        <v>3.6172930814227025E-2</v>
      </c>
      <c r="G187" s="12">
        <f t="shared" si="40"/>
        <v>3.6172930814227025E-2</v>
      </c>
      <c r="H187" s="39">
        <f t="shared" si="41"/>
        <v>0.28944399999999837</v>
      </c>
      <c r="I187" s="37"/>
      <c r="J187" s="13">
        <f t="shared" si="43"/>
        <v>15.313136342217231</v>
      </c>
      <c r="K187" s="13">
        <f t="shared" si="44"/>
        <v>0.5859891310048706</v>
      </c>
      <c r="L187" s="13">
        <f t="shared" si="47"/>
        <v>16.804604612645416</v>
      </c>
      <c r="M187" s="11"/>
      <c r="N187" s="27">
        <f t="shared" si="45"/>
        <v>-0.1298732342261425</v>
      </c>
      <c r="O187" s="12">
        <f t="shared" si="38"/>
        <v>0.1298732342261425</v>
      </c>
      <c r="P187" s="38">
        <f t="shared" si="39"/>
        <v>3.7310963795930521</v>
      </c>
      <c r="Q187" s="37"/>
      <c r="R187" s="13">
        <f t="shared" si="52"/>
        <v>12.100076388888887</v>
      </c>
      <c r="S187" s="13">
        <f t="shared" si="48"/>
        <v>1.7784722222222906E-2</v>
      </c>
      <c r="T187" s="13">
        <f t="shared" si="49"/>
        <v>1.2391272421557702</v>
      </c>
      <c r="U187" s="13">
        <f t="shared" si="54"/>
        <v>15.394350597361253</v>
      </c>
      <c r="V187" s="11"/>
      <c r="W187" s="27">
        <f t="shared" si="50"/>
        <v>-3.5053492729190734E-2</v>
      </c>
      <c r="X187" s="12">
        <f t="shared" si="53"/>
        <v>3.5053492729190734E-2</v>
      </c>
      <c r="Y187" s="39">
        <f t="shared" si="51"/>
        <v>0.27180644536893617</v>
      </c>
    </row>
    <row r="188" spans="1:25" x14ac:dyDescent="0.3">
      <c r="A188" s="20">
        <v>41852</v>
      </c>
      <c r="B188" s="84">
        <v>14.875</v>
      </c>
      <c r="C188" s="37"/>
      <c r="D188" s="13">
        <f t="shared" si="46"/>
        <v>14.872999999999999</v>
      </c>
      <c r="E188" s="11"/>
      <c r="F188" s="12">
        <f t="shared" si="42"/>
        <v>1.3445378151264993E-4</v>
      </c>
      <c r="G188" s="12">
        <f t="shared" si="40"/>
        <v>1.3445378151264993E-4</v>
      </c>
      <c r="H188" s="39">
        <f t="shared" si="41"/>
        <v>4.0000000000026714E-6</v>
      </c>
      <c r="I188" s="37"/>
      <c r="J188" s="13">
        <f t="shared" si="43"/>
        <v>15.108357715551392</v>
      </c>
      <c r="K188" s="13">
        <f t="shared" si="44"/>
        <v>-0.20477862666583846</v>
      </c>
      <c r="L188" s="13">
        <f t="shared" si="47"/>
        <v>15.899125473222101</v>
      </c>
      <c r="M188" s="11"/>
      <c r="N188" s="27">
        <f t="shared" si="45"/>
        <v>-6.8848771309048817E-2</v>
      </c>
      <c r="O188" s="12">
        <f t="shared" si="38"/>
        <v>6.8848771309048817E-2</v>
      </c>
      <c r="P188" s="38">
        <f t="shared" si="39"/>
        <v>1.0488329849023927</v>
      </c>
      <c r="Q188" s="37"/>
      <c r="R188" s="13">
        <f t="shared" si="52"/>
        <v>12.117861111111109</v>
      </c>
      <c r="S188" s="13">
        <f t="shared" si="48"/>
        <v>1.7784722222222906E-2</v>
      </c>
      <c r="T188" s="13">
        <f t="shared" si="49"/>
        <v>1.2317646191388107</v>
      </c>
      <c r="U188" s="13">
        <f t="shared" si="54"/>
        <v>15.097116854062042</v>
      </c>
      <c r="V188" s="11"/>
      <c r="W188" s="27">
        <f t="shared" si="50"/>
        <v>-1.49322254831625E-2</v>
      </c>
      <c r="X188" s="12">
        <f t="shared" si="53"/>
        <v>1.49322254831625E-2</v>
      </c>
      <c r="Y188" s="39">
        <f t="shared" si="51"/>
        <v>4.9335896858418542E-2</v>
      </c>
    </row>
    <row r="189" spans="1:25" x14ac:dyDescent="0.3">
      <c r="A189" s="20">
        <v>41883</v>
      </c>
      <c r="B189" s="84">
        <v>13.090999999999999</v>
      </c>
      <c r="C189" s="37"/>
      <c r="D189" s="13">
        <f t="shared" si="46"/>
        <v>14.875</v>
      </c>
      <c r="E189" s="11"/>
      <c r="F189" s="12">
        <f t="shared" si="42"/>
        <v>-0.13627683141089303</v>
      </c>
      <c r="G189" s="12">
        <f t="shared" si="40"/>
        <v>0.13627683141089303</v>
      </c>
      <c r="H189" s="39">
        <f t="shared" si="41"/>
        <v>3.1826560000000024</v>
      </c>
      <c r="I189" s="37"/>
      <c r="J189" s="13">
        <f t="shared" si="43"/>
        <v>13.504015129979905</v>
      </c>
      <c r="K189" s="13">
        <f t="shared" si="44"/>
        <v>-1.6043425855714872</v>
      </c>
      <c r="L189" s="13">
        <f t="shared" si="47"/>
        <v>14.903579088885554</v>
      </c>
      <c r="M189" s="11"/>
      <c r="N189" s="27">
        <f t="shared" si="45"/>
        <v>-0.13845994109583337</v>
      </c>
      <c r="O189" s="12">
        <f t="shared" si="38"/>
        <v>0.13845994109583337</v>
      </c>
      <c r="P189" s="38">
        <f t="shared" si="39"/>
        <v>3.2854429534651866</v>
      </c>
      <c r="Q189" s="37"/>
      <c r="R189" s="13">
        <f t="shared" si="52"/>
        <v>12.135645833333331</v>
      </c>
      <c r="S189" s="13">
        <f t="shared" si="48"/>
        <v>1.7784722222222906E-2</v>
      </c>
      <c r="T189" s="13">
        <f t="shared" si="49"/>
        <v>1.0851617508411537</v>
      </c>
      <c r="U189" s="13">
        <f t="shared" si="54"/>
        <v>13.428975600264566</v>
      </c>
      <c r="V189" s="11"/>
      <c r="W189" s="27">
        <f t="shared" si="50"/>
        <v>-2.5817401288256596E-2</v>
      </c>
      <c r="X189" s="12">
        <f t="shared" si="53"/>
        <v>2.5817401288256596E-2</v>
      </c>
      <c r="Y189" s="39">
        <f t="shared" si="51"/>
        <v>0.11422750637419443</v>
      </c>
    </row>
    <row r="190" spans="1:25" x14ac:dyDescent="0.3">
      <c r="A190" s="20">
        <v>41913</v>
      </c>
      <c r="B190" s="84">
        <v>10.33</v>
      </c>
      <c r="C190" s="37"/>
      <c r="D190" s="13">
        <f t="shared" si="46"/>
        <v>13.090999999999999</v>
      </c>
      <c r="E190" s="11"/>
      <c r="F190" s="12">
        <f t="shared" si="42"/>
        <v>-0.2672797676669893</v>
      </c>
      <c r="G190" s="12">
        <f t="shared" si="40"/>
        <v>0.2672797676669893</v>
      </c>
      <c r="H190" s="39">
        <f t="shared" si="41"/>
        <v>7.6231209999999958</v>
      </c>
      <c r="I190" s="37"/>
      <c r="J190" s="13">
        <f t="shared" si="43"/>
        <v>10.687666329668037</v>
      </c>
      <c r="K190" s="13">
        <f t="shared" si="44"/>
        <v>-2.816348800311868</v>
      </c>
      <c r="L190" s="13">
        <f t="shared" si="47"/>
        <v>11.899672544408418</v>
      </c>
      <c r="M190" s="11"/>
      <c r="N190" s="27">
        <f t="shared" si="45"/>
        <v>-0.15195281165618757</v>
      </c>
      <c r="O190" s="12">
        <f t="shared" si="38"/>
        <v>0.15195281165618757</v>
      </c>
      <c r="P190" s="38">
        <f t="shared" si="39"/>
        <v>2.4638718966695961</v>
      </c>
      <c r="Q190" s="37"/>
      <c r="R190" s="13">
        <f t="shared" si="52"/>
        <v>12.153430555555554</v>
      </c>
      <c r="S190" s="13">
        <f t="shared" si="48"/>
        <v>1.7784722222222906E-2</v>
      </c>
      <c r="T190" s="13">
        <f t="shared" si="49"/>
        <v>0.8538589339158259</v>
      </c>
      <c r="U190" s="13">
        <f t="shared" si="54"/>
        <v>10.534654117096593</v>
      </c>
      <c r="V190" s="11"/>
      <c r="W190" s="27">
        <f t="shared" si="50"/>
        <v>-1.9811627986117467E-2</v>
      </c>
      <c r="X190" s="12">
        <f t="shared" si="53"/>
        <v>1.9811627986117467E-2</v>
      </c>
      <c r="Y190" s="39">
        <f t="shared" si="51"/>
        <v>4.1883307644586171E-2</v>
      </c>
    </row>
    <row r="191" spans="1:25" x14ac:dyDescent="0.3">
      <c r="A191" s="20">
        <v>41944</v>
      </c>
      <c r="B191" s="84">
        <v>6.7129999999999903</v>
      </c>
      <c r="C191" s="37"/>
      <c r="D191" s="13">
        <f t="shared" si="46"/>
        <v>10.33</v>
      </c>
      <c r="E191" s="11"/>
      <c r="F191" s="12">
        <f t="shared" si="42"/>
        <v>-0.53880530314315733</v>
      </c>
      <c r="G191" s="12">
        <f t="shared" si="40"/>
        <v>0.53880530314315733</v>
      </c>
      <c r="H191" s="39">
        <f t="shared" si="41"/>
        <v>13.082689000000071</v>
      </c>
      <c r="I191" s="37"/>
      <c r="J191" s="13">
        <f t="shared" si="43"/>
        <v>6.9769347810412885</v>
      </c>
      <c r="K191" s="13">
        <f t="shared" si="44"/>
        <v>-3.7107315486267485</v>
      </c>
      <c r="L191" s="13">
        <f t="shared" si="47"/>
        <v>7.871317529356169</v>
      </c>
      <c r="M191" s="11"/>
      <c r="N191" s="27">
        <f t="shared" si="45"/>
        <v>-0.17254841789902881</v>
      </c>
      <c r="O191" s="12">
        <f t="shared" si="38"/>
        <v>0.17254841789902881</v>
      </c>
      <c r="P191" s="38">
        <f t="shared" si="39"/>
        <v>1.341699498813802</v>
      </c>
      <c r="Q191" s="37"/>
      <c r="R191" s="13">
        <f t="shared" si="52"/>
        <v>12.171215277777776</v>
      </c>
      <c r="S191" s="13">
        <f t="shared" si="48"/>
        <v>1.7784722222222906E-2</v>
      </c>
      <c r="T191" s="13">
        <f t="shared" si="49"/>
        <v>0.56691365344239841</v>
      </c>
      <c r="U191" s="13">
        <f t="shared" si="54"/>
        <v>7.5219583934380179</v>
      </c>
      <c r="V191" s="11"/>
      <c r="W191" s="27">
        <f t="shared" si="50"/>
        <v>-0.12050624064323383</v>
      </c>
      <c r="X191" s="12">
        <f t="shared" si="53"/>
        <v>0.12050624064323383</v>
      </c>
      <c r="Y191" s="39">
        <f t="shared" si="51"/>
        <v>0.65441368231383457</v>
      </c>
    </row>
    <row r="192" spans="1:25" x14ac:dyDescent="0.3">
      <c r="A192" s="20">
        <v>41974</v>
      </c>
      <c r="B192" s="84">
        <v>4.8499999999999996</v>
      </c>
      <c r="C192" s="37"/>
      <c r="D192" s="13">
        <f t="shared" si="46"/>
        <v>6.7129999999999903</v>
      </c>
      <c r="E192" s="11"/>
      <c r="F192" s="12">
        <f t="shared" si="42"/>
        <v>-0.38412371134020429</v>
      </c>
      <c r="G192" s="12">
        <f t="shared" si="40"/>
        <v>0.38412371134020429</v>
      </c>
      <c r="H192" s="39">
        <f t="shared" si="41"/>
        <v>3.4707689999999651</v>
      </c>
      <c r="I192" s="37"/>
      <c r="J192" s="13">
        <f t="shared" si="43"/>
        <v>4.4891153181468901</v>
      </c>
      <c r="K192" s="13">
        <f t="shared" si="44"/>
        <v>-2.4878194628943984</v>
      </c>
      <c r="L192" s="13">
        <f t="shared" si="47"/>
        <v>3.26620323241454</v>
      </c>
      <c r="M192" s="11"/>
      <c r="N192" s="27">
        <f t="shared" si="45"/>
        <v>0.32655603455370302</v>
      </c>
      <c r="O192" s="12">
        <f t="shared" si="38"/>
        <v>0.32655603455370302</v>
      </c>
      <c r="P192" s="38">
        <f t="shared" si="39"/>
        <v>2.5084122010141505</v>
      </c>
      <c r="Q192" s="37"/>
      <c r="R192" s="13">
        <f t="shared" si="52"/>
        <v>12.188999999999998</v>
      </c>
      <c r="S192" s="13">
        <f t="shared" si="48"/>
        <v>1.7784722222222906E-2</v>
      </c>
      <c r="T192" s="13">
        <f t="shared" si="49"/>
        <v>0.39527341553925421</v>
      </c>
      <c r="U192" s="13">
        <f t="shared" si="54"/>
        <v>4.7115360646414413</v>
      </c>
      <c r="V192" s="11"/>
      <c r="W192" s="27">
        <f t="shared" si="50"/>
        <v>2.8549265022383176E-2</v>
      </c>
      <c r="X192" s="12">
        <f t="shared" si="53"/>
        <v>2.8549265022383176E-2</v>
      </c>
      <c r="Y192" s="39">
        <f t="shared" si="51"/>
        <v>1.9172261394979035E-2</v>
      </c>
    </row>
    <row r="193" spans="1:25" x14ac:dyDescent="0.3">
      <c r="A193" s="20">
        <v>42005</v>
      </c>
      <c r="B193" s="84">
        <v>3.8809999999999998</v>
      </c>
      <c r="C193" s="37"/>
      <c r="D193" s="13">
        <f t="shared" si="46"/>
        <v>4.8499999999999996</v>
      </c>
      <c r="E193" s="11"/>
      <c r="F193" s="12">
        <f t="shared" si="42"/>
        <v>-0.24967791806235504</v>
      </c>
      <c r="G193" s="12">
        <f t="shared" si="40"/>
        <v>0.24967791806235504</v>
      </c>
      <c r="H193" s="39">
        <f t="shared" si="41"/>
        <v>0.93896099999999971</v>
      </c>
      <c r="I193" s="37"/>
      <c r="J193" s="13">
        <f>$J$8*(B193)+(1-$J$8)*(J192+K192)</f>
        <v>3.45268972298804</v>
      </c>
      <c r="K193" s="13">
        <f t="shared" si="44"/>
        <v>-1.0364255951588501</v>
      </c>
      <c r="L193" s="13">
        <f t="shared" si="47"/>
        <v>2.0012958552524918</v>
      </c>
      <c r="M193" s="11"/>
      <c r="N193" s="27">
        <f t="shared" si="45"/>
        <v>0.48433500251159706</v>
      </c>
      <c r="O193" s="12">
        <f t="shared" si="38"/>
        <v>0.48433500251159706</v>
      </c>
      <c r="P193" s="38">
        <f t="shared" si="39"/>
        <v>3.5332876717809607</v>
      </c>
      <c r="Q193" s="37"/>
      <c r="R193" s="13">
        <f t="shared" si="52"/>
        <v>12.206784722222221</v>
      </c>
      <c r="S193" s="13">
        <f t="shared" si="48"/>
        <v>1.7784722222222906E-2</v>
      </c>
      <c r="T193" s="13">
        <f t="shared" si="49"/>
        <v>0.31604466389746233</v>
      </c>
      <c r="U193" s="13">
        <f t="shared" si="54"/>
        <v>3.7810380476145906</v>
      </c>
      <c r="V193" s="11"/>
      <c r="W193" s="27">
        <f t="shared" si="50"/>
        <v>2.5756751452050804E-2</v>
      </c>
      <c r="X193" s="12">
        <f t="shared" si="53"/>
        <v>2.5756751452050804E-2</v>
      </c>
      <c r="Y193" s="39">
        <f t="shared" si="51"/>
        <v>9.9923919247028106E-3</v>
      </c>
    </row>
    <row r="194" spans="1:25" x14ac:dyDescent="0.3">
      <c r="A194" s="20">
        <v>42036</v>
      </c>
      <c r="B194" s="84">
        <v>4.6639999999999997</v>
      </c>
      <c r="C194" s="37"/>
      <c r="D194" s="13">
        <f t="shared" si="46"/>
        <v>3.8809999999999998</v>
      </c>
      <c r="E194" s="11"/>
      <c r="F194" s="12">
        <f t="shared" si="42"/>
        <v>0.16788164665523156</v>
      </c>
      <c r="G194" s="12">
        <f t="shared" si="40"/>
        <v>0.16788164665523156</v>
      </c>
      <c r="H194" s="39">
        <f t="shared" si="41"/>
        <v>0.61308899999999988</v>
      </c>
      <c r="I194" s="37"/>
      <c r="J194" s="13">
        <f t="shared" si="43"/>
        <v>4.1518298392066804</v>
      </c>
      <c r="K194" s="13">
        <f t="shared" si="44"/>
        <v>0.69914011621864036</v>
      </c>
      <c r="L194" s="13">
        <f t="shared" si="47"/>
        <v>2.4162641278291899</v>
      </c>
      <c r="M194" s="11"/>
      <c r="N194" s="27">
        <f t="shared" si="45"/>
        <v>0.48193307722358703</v>
      </c>
      <c r="O194" s="12">
        <f t="shared" si="38"/>
        <v>0.48193307722358703</v>
      </c>
      <c r="P194" s="38">
        <f t="shared" si="39"/>
        <v>5.0523165510434715</v>
      </c>
      <c r="Q194" s="37"/>
      <c r="R194" s="13">
        <f t="shared" si="52"/>
        <v>12.224569444444443</v>
      </c>
      <c r="S194" s="13">
        <f t="shared" si="48"/>
        <v>1.7784722222222906E-2</v>
      </c>
      <c r="T194" s="13">
        <f t="shared" si="49"/>
        <v>0.36377428352191532</v>
      </c>
      <c r="U194" s="13">
        <f t="shared" si="54"/>
        <v>3.7253340816556406</v>
      </c>
      <c r="V194" s="11"/>
      <c r="W194" s="27">
        <f t="shared" si="50"/>
        <v>0.20125770118875624</v>
      </c>
      <c r="X194" s="12">
        <f t="shared" si="53"/>
        <v>0.20125770118875624</v>
      </c>
      <c r="Y194" s="39">
        <f t="shared" si="51"/>
        <v>0.88109370626125905</v>
      </c>
    </row>
    <row r="195" spans="1:25" x14ac:dyDescent="0.3">
      <c r="A195" s="20">
        <v>42064</v>
      </c>
      <c r="B195" s="84">
        <v>6.74</v>
      </c>
      <c r="C195" s="37"/>
      <c r="D195" s="13">
        <f t="shared" si="46"/>
        <v>4.6639999999999997</v>
      </c>
      <c r="E195" s="11"/>
      <c r="F195" s="12">
        <f t="shared" si="42"/>
        <v>0.30801186943620185</v>
      </c>
      <c r="G195" s="12">
        <f t="shared" si="40"/>
        <v>0.30801186943620185</v>
      </c>
      <c r="H195" s="39">
        <f t="shared" si="41"/>
        <v>4.309776000000002</v>
      </c>
      <c r="I195" s="37"/>
      <c r="J195" s="13">
        <f t="shared" si="43"/>
        <v>6.3095647190348787</v>
      </c>
      <c r="K195" s="13">
        <f t="shared" si="44"/>
        <v>2.1577348798281983</v>
      </c>
      <c r="L195" s="13">
        <f t="shared" si="47"/>
        <v>4.8509699554253203</v>
      </c>
      <c r="M195" s="11"/>
      <c r="N195" s="27">
        <f t="shared" si="45"/>
        <v>0.28027151996656974</v>
      </c>
      <c r="O195" s="12">
        <f t="shared" si="38"/>
        <v>0.28027151996656974</v>
      </c>
      <c r="P195" s="38">
        <f t="shared" si="39"/>
        <v>3.5684345093058174</v>
      </c>
      <c r="Q195" s="37"/>
      <c r="R195" s="13">
        <f t="shared" si="52"/>
        <v>12.242354166666665</v>
      </c>
      <c r="S195" s="13">
        <f t="shared" si="48"/>
        <v>1.7784722222222906E-2</v>
      </c>
      <c r="T195" s="13">
        <f t="shared" si="49"/>
        <v>0.54578526464825028</v>
      </c>
      <c r="U195" s="13">
        <f t="shared" si="54"/>
        <v>6.4878181430355708</v>
      </c>
      <c r="V195" s="11"/>
      <c r="W195" s="27">
        <f t="shared" si="50"/>
        <v>3.741570578107261E-2</v>
      </c>
      <c r="X195" s="12">
        <f t="shared" si="53"/>
        <v>3.741570578107261E-2</v>
      </c>
      <c r="Y195" s="39">
        <f t="shared" si="51"/>
        <v>6.3595688982027929E-2</v>
      </c>
    </row>
    <row r="196" spans="1:25" x14ac:dyDescent="0.3">
      <c r="A196" s="20">
        <v>42095</v>
      </c>
      <c r="B196" s="84">
        <v>9.3130000000000006</v>
      </c>
      <c r="C196" s="37"/>
      <c r="D196" s="13">
        <f t="shared" si="46"/>
        <v>6.74</v>
      </c>
      <c r="E196" s="11"/>
      <c r="F196" s="12">
        <f t="shared" si="42"/>
        <v>0.27628046816278323</v>
      </c>
      <c r="G196" s="12">
        <f t="shared" si="40"/>
        <v>0.27628046816278323</v>
      </c>
      <c r="H196" s="39">
        <f t="shared" si="41"/>
        <v>6.6203290000000017</v>
      </c>
      <c r="I196" s="37"/>
      <c r="J196" s="13">
        <f t="shared" si="43"/>
        <v>9.1202983059104046</v>
      </c>
      <c r="K196" s="13">
        <f t="shared" si="44"/>
        <v>2.8107335868755259</v>
      </c>
      <c r="L196" s="13">
        <f t="shared" si="47"/>
        <v>8.467299598863077</v>
      </c>
      <c r="M196" s="11"/>
      <c r="N196" s="27">
        <f t="shared" si="45"/>
        <v>9.0808590264890313E-2</v>
      </c>
      <c r="O196" s="12">
        <f t="shared" si="38"/>
        <v>9.0808590264890313E-2</v>
      </c>
      <c r="P196" s="38">
        <f t="shared" si="39"/>
        <v>0.71520916848315341</v>
      </c>
      <c r="Q196" s="37"/>
      <c r="R196" s="13">
        <f t="shared" si="52"/>
        <v>12.260138888888887</v>
      </c>
      <c r="S196" s="13">
        <f t="shared" si="48"/>
        <v>1.7784722222222906E-2</v>
      </c>
      <c r="T196" s="13">
        <f t="shared" si="49"/>
        <v>0.76719238960028047</v>
      </c>
      <c r="U196" s="13">
        <f t="shared" si="54"/>
        <v>9.7147593901811025</v>
      </c>
      <c r="V196" s="11"/>
      <c r="W196" s="27">
        <f t="shared" si="50"/>
        <v>-4.3139631717073107E-2</v>
      </c>
      <c r="X196" s="12">
        <f t="shared" si="53"/>
        <v>4.3139631717073107E-2</v>
      </c>
      <c r="Y196" s="39">
        <f t="shared" si="51"/>
        <v>0.16141060759869083</v>
      </c>
    </row>
    <row r="197" spans="1:25" x14ac:dyDescent="0.3">
      <c r="A197" s="20">
        <v>42125</v>
      </c>
      <c r="B197" s="84">
        <v>12.311999999999999</v>
      </c>
      <c r="C197" s="37"/>
      <c r="D197" s="13">
        <f t="shared" si="46"/>
        <v>9.3130000000000006</v>
      </c>
      <c r="E197" s="11"/>
      <c r="F197" s="12">
        <f t="shared" si="42"/>
        <v>0.24358349577647814</v>
      </c>
      <c r="G197" s="12">
        <f t="shared" si="40"/>
        <v>0.24358349577647814</v>
      </c>
      <c r="H197" s="39">
        <f t="shared" si="41"/>
        <v>8.9940009999999919</v>
      </c>
      <c r="I197" s="37"/>
      <c r="J197" s="13">
        <f t="shared" si="43"/>
        <v>12.225192426590356</v>
      </c>
      <c r="K197" s="13">
        <f t="shared" si="44"/>
        <v>3.1048941206799512</v>
      </c>
      <c r="L197" s="13">
        <f t="shared" si="47"/>
        <v>11.931031892785931</v>
      </c>
      <c r="M197" s="11"/>
      <c r="N197" s="27">
        <f t="shared" si="45"/>
        <v>3.0942828721090648E-2</v>
      </c>
      <c r="O197" s="12">
        <f t="shared" si="38"/>
        <v>3.0942828721090648E-2</v>
      </c>
      <c r="P197" s="38">
        <f t="shared" si="39"/>
        <v>0.14513669871426965</v>
      </c>
      <c r="Q197" s="37"/>
      <c r="R197" s="13">
        <f t="shared" si="52"/>
        <v>12.27792361111111</v>
      </c>
      <c r="S197" s="13">
        <f t="shared" si="48"/>
        <v>1.7784722222222906E-2</v>
      </c>
      <c r="T197" s="13">
        <f t="shared" si="49"/>
        <v>1.0119065549666555</v>
      </c>
      <c r="U197" s="13">
        <f t="shared" si="54"/>
        <v>12.796918763405287</v>
      </c>
      <c r="V197" s="11"/>
      <c r="W197" s="27">
        <f t="shared" si="50"/>
        <v>-3.9385864474113699E-2</v>
      </c>
      <c r="X197" s="12">
        <f t="shared" si="53"/>
        <v>3.9385864474113699E-2</v>
      </c>
      <c r="Y197" s="39">
        <f t="shared" si="51"/>
        <v>0.23514620710251352</v>
      </c>
    </row>
    <row r="198" spans="1:25" x14ac:dyDescent="0.3">
      <c r="A198" s="20">
        <v>42156</v>
      </c>
      <c r="B198" s="84">
        <v>14.505000000000001</v>
      </c>
      <c r="C198" s="37"/>
      <c r="D198" s="13">
        <f t="shared" si="46"/>
        <v>12.311999999999999</v>
      </c>
      <c r="E198" s="11"/>
      <c r="F198" s="12">
        <f t="shared" si="42"/>
        <v>0.15118924508790083</v>
      </c>
      <c r="G198" s="12">
        <f t="shared" si="40"/>
        <v>0.15118924508790083</v>
      </c>
      <c r="H198" s="39">
        <f t="shared" si="41"/>
        <v>4.8092490000000065</v>
      </c>
      <c r="I198" s="37"/>
      <c r="J198" s="13">
        <f t="shared" si="43"/>
        <v>14.693004611580861</v>
      </c>
      <c r="K198" s="13">
        <f t="shared" si="44"/>
        <v>2.467812184990505</v>
      </c>
      <c r="L198" s="13">
        <f t="shared" si="47"/>
        <v>15.330086547270307</v>
      </c>
      <c r="M198" s="11"/>
      <c r="N198" s="27">
        <f t="shared" si="45"/>
        <v>-5.6882905706329277E-2</v>
      </c>
      <c r="O198" s="12">
        <f t="shared" si="38"/>
        <v>5.6882905706329277E-2</v>
      </c>
      <c r="P198" s="38">
        <f t="shared" si="39"/>
        <v>0.6807678104864352</v>
      </c>
      <c r="Q198" s="37"/>
      <c r="R198" s="13">
        <f t="shared" si="52"/>
        <v>12.295708333333332</v>
      </c>
      <c r="S198" s="13">
        <f t="shared" si="48"/>
        <v>1.7784722222222906E-2</v>
      </c>
      <c r="T198" s="13">
        <f t="shared" si="49"/>
        <v>1.1836877153875243</v>
      </c>
      <c r="U198" s="13">
        <f t="shared" si="54"/>
        <v>14.718147545738143</v>
      </c>
      <c r="V198" s="11"/>
      <c r="W198" s="27">
        <f t="shared" si="50"/>
        <v>-1.4694763580706099E-2</v>
      </c>
      <c r="X198" s="12">
        <f t="shared" si="53"/>
        <v>1.4694763580706099E-2</v>
      </c>
      <c r="Y198" s="39">
        <f t="shared" si="51"/>
        <v>4.5431876254193329E-2</v>
      </c>
    </row>
    <row r="199" spans="1:25" x14ac:dyDescent="0.3">
      <c r="A199" s="20">
        <v>42186</v>
      </c>
      <c r="B199" s="84">
        <v>15.050999999999901</v>
      </c>
      <c r="C199" s="37"/>
      <c r="D199" s="13">
        <f t="shared" si="46"/>
        <v>14.505000000000001</v>
      </c>
      <c r="E199" s="11"/>
      <c r="F199" s="12">
        <f t="shared" si="42"/>
        <v>3.627665935817577E-2</v>
      </c>
      <c r="G199" s="12">
        <f t="shared" si="40"/>
        <v>3.627665935817577E-2</v>
      </c>
      <c r="H199" s="39">
        <f t="shared" si="41"/>
        <v>0.29811599999989069</v>
      </c>
      <c r="I199" s="37"/>
      <c r="J199" s="13">
        <f t="shared" si="43"/>
        <v>15.531743854882125</v>
      </c>
      <c r="K199" s="13">
        <f t="shared" si="44"/>
        <v>0.83873924330126393</v>
      </c>
      <c r="L199" s="13">
        <f t="shared" si="47"/>
        <v>17.160816796571368</v>
      </c>
      <c r="M199" s="11"/>
      <c r="N199" s="27">
        <f t="shared" si="45"/>
        <v>-0.14017784842013692</v>
      </c>
      <c r="O199" s="12">
        <f t="shared" si="38"/>
        <v>0.14017784842013692</v>
      </c>
      <c r="P199" s="38">
        <f t="shared" si="39"/>
        <v>4.4513269150950867</v>
      </c>
      <c r="Q199" s="37"/>
      <c r="R199" s="13">
        <f t="shared" si="52"/>
        <v>12.313493055555554</v>
      </c>
      <c r="S199" s="13">
        <f t="shared" si="48"/>
        <v>1.7784722222222906E-2</v>
      </c>
      <c r="T199" s="13">
        <f t="shared" si="49"/>
        <v>1.22620397066758</v>
      </c>
      <c r="U199" s="13">
        <f t="shared" si="54"/>
        <v>15.257984691234782</v>
      </c>
      <c r="V199" s="11"/>
      <c r="W199" s="27">
        <f t="shared" si="50"/>
        <v>-1.3752221861330313E-2</v>
      </c>
      <c r="X199" s="12">
        <f t="shared" si="53"/>
        <v>1.3752221861330313E-2</v>
      </c>
      <c r="Y199" s="39">
        <f t="shared" si="51"/>
        <v>4.2842662405599093E-2</v>
      </c>
    </row>
    <row r="200" spans="1:25" x14ac:dyDescent="0.3">
      <c r="A200" s="20">
        <v>42217</v>
      </c>
      <c r="B200" s="84">
        <v>14.755000000000001</v>
      </c>
      <c r="C200" s="37"/>
      <c r="D200" s="13">
        <f t="shared" si="46"/>
        <v>15.050999999999901</v>
      </c>
      <c r="E200" s="11"/>
      <c r="F200" s="12">
        <f t="shared" si="42"/>
        <v>-2.0060996272443232E-2</v>
      </c>
      <c r="G200" s="12">
        <f t="shared" si="40"/>
        <v>2.0060996272443232E-2</v>
      </c>
      <c r="H200" s="39">
        <f t="shared" si="41"/>
        <v>8.7615999999940741E-2</v>
      </c>
      <c r="I200" s="37"/>
      <c r="J200" s="13">
        <f t="shared" si="43"/>
        <v>15.123104744155901</v>
      </c>
      <c r="K200" s="13">
        <f t="shared" si="44"/>
        <v>-0.40863911072622372</v>
      </c>
      <c r="L200" s="13">
        <f t="shared" si="47"/>
        <v>16.370483098183389</v>
      </c>
      <c r="M200" s="11"/>
      <c r="N200" s="27">
        <f t="shared" si="45"/>
        <v>-0.10948716355021267</v>
      </c>
      <c r="O200" s="12">
        <f t="shared" si="38"/>
        <v>0.10948716355021267</v>
      </c>
      <c r="P200" s="38">
        <f t="shared" si="39"/>
        <v>2.6097856405161974</v>
      </c>
      <c r="Q200" s="37"/>
      <c r="R200" s="13">
        <f t="shared" si="52"/>
        <v>12.331277777777776</v>
      </c>
      <c r="S200" s="13">
        <f t="shared" si="48"/>
        <v>1.7784722222222906E-2</v>
      </c>
      <c r="T200" s="13">
        <f t="shared" si="49"/>
        <v>1.2046920836756558</v>
      </c>
      <c r="U200" s="13">
        <f t="shared" si="54"/>
        <v>15.189231675439324</v>
      </c>
      <c r="V200" s="11"/>
      <c r="W200" s="27">
        <f t="shared" si="50"/>
        <v>-2.9429459535026955E-2</v>
      </c>
      <c r="X200" s="12">
        <f t="shared" si="53"/>
        <v>2.9429459535026955E-2</v>
      </c>
      <c r="Y200" s="39">
        <f t="shared" si="51"/>
        <v>0.18855714795484133</v>
      </c>
    </row>
    <row r="201" spans="1:25" x14ac:dyDescent="0.3">
      <c r="A201" s="20">
        <v>42248</v>
      </c>
      <c r="B201" s="84">
        <v>12.999000000000001</v>
      </c>
      <c r="C201" s="37"/>
      <c r="D201" s="13">
        <f t="shared" si="46"/>
        <v>14.755000000000001</v>
      </c>
      <c r="E201" s="11"/>
      <c r="F201" s="12">
        <f t="shared" si="42"/>
        <v>-0.1350873144088007</v>
      </c>
      <c r="G201" s="12">
        <f t="shared" si="40"/>
        <v>0.1350873144088007</v>
      </c>
      <c r="H201" s="39">
        <f t="shared" si="41"/>
        <v>3.0835360000000009</v>
      </c>
      <c r="I201" s="37"/>
      <c r="J201" s="13">
        <f t="shared" si="43"/>
        <v>13.389886812008099</v>
      </c>
      <c r="K201" s="13">
        <f t="shared" si="44"/>
        <v>-1.7332179321478023</v>
      </c>
      <c r="L201" s="13">
        <f t="shared" si="47"/>
        <v>14.714465633429677</v>
      </c>
      <c r="M201" s="11"/>
      <c r="N201" s="27">
        <f t="shared" si="45"/>
        <v>-0.13196904634430931</v>
      </c>
      <c r="O201" s="12">
        <f t="shared" si="38"/>
        <v>0.13196904634430931</v>
      </c>
      <c r="P201" s="38">
        <f t="shared" si="39"/>
        <v>2.942822339478282</v>
      </c>
      <c r="Q201" s="37"/>
      <c r="R201" s="13">
        <f t="shared" si="52"/>
        <v>12.349062499999999</v>
      </c>
      <c r="S201" s="13">
        <f t="shared" si="48"/>
        <v>1.7784722222222906E-2</v>
      </c>
      <c r="T201" s="13">
        <f t="shared" si="49"/>
        <v>1.0601516124564527</v>
      </c>
      <c r="U201" s="13">
        <f t="shared" si="54"/>
        <v>13.400730283746833</v>
      </c>
      <c r="V201" s="11"/>
      <c r="W201" s="27">
        <f t="shared" si="50"/>
        <v>-3.0904706804125919E-2</v>
      </c>
      <c r="X201" s="12">
        <f t="shared" si="53"/>
        <v>3.0904706804125919E-2</v>
      </c>
      <c r="Y201" s="39">
        <f t="shared" si="51"/>
        <v>0.16138722087931082</v>
      </c>
    </row>
    <row r="202" spans="1:25" x14ac:dyDescent="0.3">
      <c r="A202" s="20">
        <v>42278</v>
      </c>
      <c r="B202" s="84">
        <v>10.800999999999901</v>
      </c>
      <c r="C202" s="37"/>
      <c r="D202" s="13">
        <f t="shared" si="46"/>
        <v>12.999000000000001</v>
      </c>
      <c r="E202" s="11"/>
      <c r="F202" s="12">
        <f t="shared" si="42"/>
        <v>-0.20349967595594112</v>
      </c>
      <c r="G202" s="12">
        <f t="shared" si="40"/>
        <v>0.20349967595594112</v>
      </c>
      <c r="H202" s="39">
        <f t="shared" si="41"/>
        <v>4.8312040000004393</v>
      </c>
      <c r="I202" s="37"/>
      <c r="J202" s="13">
        <f t="shared" si="43"/>
        <v>10.995973116374419</v>
      </c>
      <c r="K202" s="13">
        <f t="shared" si="44"/>
        <v>-2.3939136956336799</v>
      </c>
      <c r="L202" s="13">
        <f t="shared" si="47"/>
        <v>11.656668879860296</v>
      </c>
      <c r="M202" s="11"/>
      <c r="N202" s="27">
        <f t="shared" si="45"/>
        <v>-7.9221264684788781E-2</v>
      </c>
      <c r="O202" s="12">
        <f t="shared" si="38"/>
        <v>7.9221264684788781E-2</v>
      </c>
      <c r="P202" s="38">
        <f t="shared" si="39"/>
        <v>0.73216923196154438</v>
      </c>
      <c r="Q202" s="37"/>
      <c r="R202" s="13">
        <f t="shared" si="52"/>
        <v>12.366847222222221</v>
      </c>
      <c r="S202" s="13">
        <f t="shared" si="48"/>
        <v>1.7784722222222906E-2</v>
      </c>
      <c r="T202" s="13">
        <f t="shared" si="49"/>
        <v>0.86886947486217903</v>
      </c>
      <c r="U202" s="13">
        <f t="shared" si="54"/>
        <v>10.559542985066559</v>
      </c>
      <c r="V202" s="11"/>
      <c r="W202" s="27">
        <f t="shared" si="50"/>
        <v>2.2355061099281953E-2</v>
      </c>
      <c r="X202" s="12">
        <f t="shared" si="53"/>
        <v>2.2355061099281953E-2</v>
      </c>
      <c r="Y202" s="39">
        <f t="shared" si="51"/>
        <v>5.8301490060520211E-2</v>
      </c>
    </row>
    <row r="203" spans="1:25" x14ac:dyDescent="0.3">
      <c r="A203" s="20">
        <v>42309</v>
      </c>
      <c r="B203" s="84">
        <v>7.4329999999999998</v>
      </c>
      <c r="C203" s="37"/>
      <c r="D203" s="13">
        <f t="shared" si="46"/>
        <v>10.800999999999901</v>
      </c>
      <c r="E203" s="11"/>
      <c r="F203" s="12">
        <f t="shared" si="42"/>
        <v>-0.45311448943897498</v>
      </c>
      <c r="G203" s="12">
        <f t="shared" si="40"/>
        <v>0.45311448943897498</v>
      </c>
      <c r="H203" s="39">
        <f t="shared" si="41"/>
        <v>11.343423999999333</v>
      </c>
      <c r="I203" s="37"/>
      <c r="J203" s="13">
        <f t="shared" si="43"/>
        <v>7.6993824335016114</v>
      </c>
      <c r="K203" s="13">
        <f t="shared" si="44"/>
        <v>-3.2965906828728073</v>
      </c>
      <c r="L203" s="13">
        <f t="shared" si="47"/>
        <v>8.6020594207407388</v>
      </c>
      <c r="M203" s="11"/>
      <c r="N203" s="27">
        <f t="shared" si="45"/>
        <v>-0.15727962071044518</v>
      </c>
      <c r="O203" s="12">
        <f t="shared" si="38"/>
        <v>0.15727962071044518</v>
      </c>
      <c r="P203" s="38">
        <f t="shared" si="39"/>
        <v>1.3666999292226722</v>
      </c>
      <c r="Q203" s="37"/>
      <c r="R203" s="13">
        <f t="shared" si="52"/>
        <v>12.384631944444443</v>
      </c>
      <c r="S203" s="13">
        <f t="shared" si="48"/>
        <v>1.7784722222222906E-2</v>
      </c>
      <c r="T203" s="13">
        <f t="shared" si="49"/>
        <v>0.59248842506070643</v>
      </c>
      <c r="U203" s="13">
        <f t="shared" si="54"/>
        <v>7.0210169421644339</v>
      </c>
      <c r="V203" s="11"/>
      <c r="W203" s="27">
        <f t="shared" si="50"/>
        <v>5.5426215234167346E-2</v>
      </c>
      <c r="X203" s="12">
        <f t="shared" si="53"/>
        <v>5.5426215234167346E-2</v>
      </c>
      <c r="Y203" s="39">
        <f t="shared" si="51"/>
        <v>0.16973003994354321</v>
      </c>
    </row>
    <row r="204" spans="1:25" x14ac:dyDescent="0.3">
      <c r="A204" s="20">
        <v>42339</v>
      </c>
      <c r="B204" s="84">
        <v>5.5179999999999998</v>
      </c>
      <c r="C204" s="37"/>
      <c r="D204" s="13">
        <f t="shared" si="46"/>
        <v>7.4329999999999998</v>
      </c>
      <c r="E204" s="11"/>
      <c r="F204" s="12">
        <f t="shared" si="42"/>
        <v>-0.34704603117071403</v>
      </c>
      <c r="G204" s="12">
        <f t="shared" si="40"/>
        <v>0.34704603117071403</v>
      </c>
      <c r="H204" s="39">
        <f t="shared" si="41"/>
        <v>3.6672250000000002</v>
      </c>
      <c r="I204" s="37"/>
      <c r="J204" s="13">
        <f t="shared" si="43"/>
        <v>5.2638881199209351</v>
      </c>
      <c r="K204" s="13">
        <f t="shared" si="44"/>
        <v>-2.4354943135806764</v>
      </c>
      <c r="L204" s="13">
        <f t="shared" si="47"/>
        <v>4.4027917506288041</v>
      </c>
      <c r="M204" s="11"/>
      <c r="N204" s="27">
        <f t="shared" si="45"/>
        <v>0.20210370593896262</v>
      </c>
      <c r="O204" s="12">
        <f t="shared" si="38"/>
        <v>0.20210370593896262</v>
      </c>
      <c r="P204" s="87">
        <f>(B204-L204)^2</f>
        <v>1.2436894394655669</v>
      </c>
      <c r="Q204" s="37"/>
      <c r="R204" s="81">
        <f t="shared" si="52"/>
        <v>12.402416666666666</v>
      </c>
      <c r="S204" s="81">
        <f t="shared" si="48"/>
        <v>1.7784722222222906E-2</v>
      </c>
      <c r="T204" s="81">
        <f t="shared" si="49"/>
        <v>0.43343673863836013</v>
      </c>
      <c r="U204" s="81">
        <f>(R203+S203)*T192</f>
        <v>4.902345596774305</v>
      </c>
      <c r="V204" s="11"/>
      <c r="W204" s="27">
        <f t="shared" si="50"/>
        <v>0.11157201943198528</v>
      </c>
      <c r="X204" s="82">
        <f t="shared" si="53"/>
        <v>0.11157201943198528</v>
      </c>
      <c r="Y204" s="83">
        <f>(B204-U204)^2</f>
        <v>0.37903034421118637</v>
      </c>
    </row>
    <row r="205" spans="1:25" s="18" customFormat="1" x14ac:dyDescent="0.3">
      <c r="A205" s="57">
        <v>42370</v>
      </c>
      <c r="B205" s="19"/>
      <c r="C205" s="40"/>
      <c r="D205" s="17">
        <f>$D$8*B204+(1-$D$8)*D204</f>
        <v>5.5179999999999998</v>
      </c>
      <c r="E205" s="15"/>
      <c r="F205" s="15"/>
      <c r="G205" s="15"/>
      <c r="H205" s="51"/>
      <c r="I205" s="40"/>
      <c r="J205" s="15"/>
      <c r="K205" s="15"/>
      <c r="L205" s="17">
        <f>J204+K204</f>
        <v>2.8283938063402587</v>
      </c>
      <c r="M205" s="15" t="s">
        <v>20</v>
      </c>
      <c r="N205" s="15"/>
      <c r="O205" s="15"/>
      <c r="P205" s="51"/>
      <c r="Q205" s="40"/>
      <c r="R205" s="15"/>
      <c r="S205" s="15"/>
      <c r="T205" s="15"/>
      <c r="U205" s="17">
        <f>(R204+S204)*T193</f>
        <v>3.9253383734901832</v>
      </c>
      <c r="V205" s="15"/>
      <c r="W205" s="15"/>
      <c r="X205" s="15"/>
      <c r="Y205" s="51"/>
    </row>
    <row r="206" spans="1:25" s="18" customFormat="1" x14ac:dyDescent="0.3">
      <c r="A206" s="57">
        <v>42401</v>
      </c>
      <c r="B206" s="19"/>
      <c r="C206" s="40"/>
      <c r="D206" s="17">
        <f>D205</f>
        <v>5.5179999999999998</v>
      </c>
      <c r="E206" s="15"/>
      <c r="F206" s="15"/>
      <c r="G206" s="15"/>
      <c r="H206" s="51"/>
      <c r="I206" s="40"/>
      <c r="J206" s="15"/>
      <c r="K206" s="15"/>
      <c r="L206" s="15">
        <f>J204+K204*2</f>
        <v>0.39289949275958236</v>
      </c>
      <c r="M206" s="15" t="s">
        <v>23</v>
      </c>
      <c r="N206" s="15"/>
      <c r="O206" s="15"/>
      <c r="P206" s="51"/>
      <c r="Q206" s="40"/>
      <c r="R206" s="15"/>
      <c r="S206" s="15"/>
      <c r="T206" s="15"/>
      <c r="U206" s="17">
        <f>(R204+S204)*T194</f>
        <v>4.5181498614409525</v>
      </c>
      <c r="V206" s="15"/>
      <c r="W206" s="15"/>
      <c r="X206" s="15"/>
      <c r="Y206" s="51"/>
    </row>
    <row r="207" spans="1:25" s="18" customFormat="1" x14ac:dyDescent="0.3">
      <c r="A207" s="57">
        <v>42430</v>
      </c>
      <c r="B207" s="19"/>
      <c r="C207" s="40"/>
      <c r="D207" s="17">
        <f>D206</f>
        <v>5.5179999999999998</v>
      </c>
      <c r="E207" s="15"/>
      <c r="F207" s="15"/>
      <c r="G207" s="15"/>
      <c r="H207" s="51"/>
      <c r="I207" s="40"/>
      <c r="J207" s="15"/>
      <c r="K207" s="15"/>
      <c r="L207" s="15">
        <f>J204+K204*3</f>
        <v>-2.042594820821094</v>
      </c>
      <c r="M207" s="15" t="s">
        <v>25</v>
      </c>
      <c r="N207" s="15"/>
      <c r="O207" s="15"/>
      <c r="P207" s="51"/>
      <c r="Q207" s="40"/>
      <c r="R207" s="15"/>
      <c r="S207" s="15"/>
      <c r="T207" s="15"/>
      <c r="U207" s="17">
        <f>(R204+S204)*T195</f>
        <v>6.7787629020192872</v>
      </c>
      <c r="V207" s="15"/>
      <c r="W207" s="15"/>
      <c r="X207" s="15"/>
      <c r="Y207" s="51"/>
    </row>
    <row r="208" spans="1:25" s="18" customFormat="1" x14ac:dyDescent="0.3">
      <c r="A208" s="57">
        <v>42461</v>
      </c>
      <c r="B208" s="19"/>
      <c r="C208" s="40"/>
      <c r="D208" s="17">
        <f>D207</f>
        <v>5.5179999999999998</v>
      </c>
      <c r="E208" s="15"/>
      <c r="F208" s="15"/>
      <c r="G208" s="15"/>
      <c r="H208" s="51"/>
      <c r="I208" s="40"/>
      <c r="J208" s="15"/>
      <c r="K208" s="15"/>
      <c r="L208" s="15">
        <f>J204+K204*4</f>
        <v>-4.4780891344017704</v>
      </c>
      <c r="M208" s="15" t="s">
        <v>28</v>
      </c>
      <c r="N208" s="15"/>
      <c r="O208" s="15"/>
      <c r="P208" s="51"/>
      <c r="Q208" s="40"/>
      <c r="R208" s="15"/>
      <c r="S208" s="15"/>
      <c r="T208" s="15"/>
      <c r="U208" s="17">
        <f>(R204+S204)*T196</f>
        <v>9.5286839828583876</v>
      </c>
      <c r="V208" s="15"/>
      <c r="W208" s="15"/>
      <c r="X208" s="15"/>
      <c r="Y208" s="51"/>
    </row>
    <row r="209" spans="1:25" s="18" customFormat="1" ht="15" thickBot="1" x14ac:dyDescent="0.35">
      <c r="A209" s="57">
        <v>42491</v>
      </c>
      <c r="B209" s="19"/>
      <c r="C209" s="42"/>
      <c r="D209" s="43">
        <f>D208</f>
        <v>5.5179999999999998</v>
      </c>
      <c r="E209" s="44"/>
      <c r="F209" s="44"/>
      <c r="G209" s="44"/>
      <c r="H209" s="46"/>
      <c r="I209" s="42"/>
      <c r="J209" s="44"/>
      <c r="K209" s="44"/>
      <c r="L209" s="44">
        <f>J204+K204*5</f>
        <v>-6.9135834479824467</v>
      </c>
      <c r="M209" s="44" t="s">
        <v>29</v>
      </c>
      <c r="N209" s="44"/>
      <c r="O209" s="44"/>
      <c r="P209" s="46"/>
      <c r="Q209" s="42"/>
      <c r="R209" s="44"/>
      <c r="S209" s="44"/>
      <c r="T209" s="44"/>
      <c r="U209" s="43">
        <f>(R204+S204)*T197</f>
        <v>12.568083199422624</v>
      </c>
      <c r="V209" s="44"/>
      <c r="W209" s="44"/>
      <c r="X209" s="44"/>
      <c r="Y209" s="46"/>
    </row>
  </sheetData>
  <mergeCells count="7">
    <mergeCell ref="Q9:Y9"/>
    <mergeCell ref="I9:P9"/>
    <mergeCell ref="C9:H9"/>
    <mergeCell ref="A1:G1"/>
    <mergeCell ref="A3:G3"/>
    <mergeCell ref="A4:G4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</vt:lpstr>
      <vt:lpstr>Musiman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Andira Yulianengtias</dc:creator>
  <cp:lastModifiedBy>Andira Yulianengtias</cp:lastModifiedBy>
  <dcterms:created xsi:type="dcterms:W3CDTF">2023-10-10T08:54:25Z</dcterms:created>
  <dcterms:modified xsi:type="dcterms:W3CDTF">2023-10-22T14:00:54Z</dcterms:modified>
</cp:coreProperties>
</file>